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285" yWindow="330" windowWidth="16890" windowHeight="8370" activeTab="3"/>
  </bookViews>
  <sheets>
    <sheet name="ЗАКАЗЧИК" sheetId="2" r:id="rId1"/>
    <sheet name="скидки" sheetId="3" r:id="rId2"/>
    <sheet name="инструкция" sheetId="4" r:id="rId3"/>
    <sheet name="Тривол" sheetId="5" r:id="rId4"/>
  </sheets>
  <definedNames>
    <definedName name="__xlnm__FilterDatabase" localSheetId="0">ЗАКАЗЧИК!$Q$35:$R$36</definedName>
    <definedName name="__xlnm__FilterDatabase" localSheetId="2">инструкция!$Q$35:$R$36</definedName>
    <definedName name="__xlnm__FilterDatabase" localSheetId="1">скидки!$Q$35:$R$36</definedName>
    <definedName name="__xlnm_Criteria" localSheetId="0">ЗАКАЗЧИК!$AY$69:$BD$74</definedName>
    <definedName name="__xlnm_Criteria" localSheetId="2">инструкция!$AY$69:$BD$74</definedName>
    <definedName name="__xlnm_Criteria" localSheetId="1">скидки!$AY$69:$BD$74</definedName>
    <definedName name="__xlnm_Print_Area" localSheetId="0">ЗАКАЗЧИК!$C$19:$I$31</definedName>
    <definedName name="__xlnm_Print_Area" localSheetId="2">инструкция!$B$19:$K$33</definedName>
    <definedName name="__xlnm_Print_Area" localSheetId="1">скидки!$B$19:$K$29</definedName>
    <definedName name="_xlnm._FilterDatabase" localSheetId="0" hidden="1">ЗАКАЗЧИК!$A$19:$M$37</definedName>
    <definedName name="_xlnm._FilterDatabase" localSheetId="2" hidden="1">инструкция!$A$19:$L$33</definedName>
    <definedName name="_xlnm._FilterDatabase" localSheetId="1" hidden="1">скидки!$A$19:$M$44</definedName>
    <definedName name="_xlnm._FilterDatabase" localSheetId="3" hidden="1">Тривол!$J$20:$K$153</definedName>
    <definedName name="Excel_BuiltIn__FilterDatabase" localSheetId="0">NA()</definedName>
    <definedName name="Excel_BuiltIn__FilterDatabase" localSheetId="2">NA()</definedName>
    <definedName name="Excel_BuiltIn__FilterDatabase" localSheetId="1">NA()</definedName>
    <definedName name="Excel_BuiltIn_Criteria" localSheetId="0">NA()</definedName>
    <definedName name="Excel_BuiltIn_Criteria" localSheetId="2">NA()</definedName>
    <definedName name="Excel_BuiltIn_Criteria" localSheetId="1">NA()</definedName>
    <definedName name="Excel_BuiltIn_Print_Area" localSheetId="0">ЗАКАЗЧИК!$C$19:$I$31</definedName>
    <definedName name="Excel_BuiltIn_Print_Area" localSheetId="2">инструкция!$B$19:$K$33</definedName>
    <definedName name="Excel_BuiltIn_Print_Area" localSheetId="1">скидки!$B$19:$K$29</definedName>
    <definedName name="Z_A515D3FE_1C95_4DD6_B04F_BF3EFDC2BBC0__wvu_Cols" localSheetId="0">NA()</definedName>
    <definedName name="Z_A515D3FE_1C95_4DD6_B04F_BF3EFDC2BBC0__wvu_Cols" localSheetId="2">NA()</definedName>
    <definedName name="Z_A515D3FE_1C95_4DD6_B04F_BF3EFDC2BBC0__wvu_Cols" localSheetId="1">NA()</definedName>
    <definedName name="Z_A515D3FE_1C95_4DD6_B04F_BF3EFDC2BBC0__wvu_FilterData" localSheetId="0">NA()</definedName>
    <definedName name="Z_A515D3FE_1C95_4DD6_B04F_BF3EFDC2BBC0__wvu_FilterData" localSheetId="2">NA()</definedName>
    <definedName name="Z_A515D3FE_1C95_4DD6_B04F_BF3EFDC2BBC0__wvu_FilterData" localSheetId="1">NA()</definedName>
    <definedName name="_xlnm.Criteria" localSheetId="0">ЗАКАЗЧИК!$AY$69:$BD$74</definedName>
    <definedName name="_xlnm.Criteria" localSheetId="2">инструкция!$AY$69:$BD$74</definedName>
    <definedName name="_xlnm.Criteria" localSheetId="1">скидки!$AY$69:$BD$74</definedName>
    <definedName name="_xlnm.Print_Area" localSheetId="0">ЗАКАЗЧИК!$B$18:$L$37</definedName>
    <definedName name="_xlnm.Print_Area" localSheetId="2">инструкция!$B$18:$L$33</definedName>
    <definedName name="_xlnm.Print_Area" localSheetId="1">скидки!$B$18:$L$44</definedName>
    <definedName name="_xlnm.Print_Area" localSheetId="3">Тривол!$B$18:$L$153</definedName>
  </definedNames>
  <calcPr calcId="114210" iterateDelta="1E-4"/>
</workbook>
</file>

<file path=xl/calcChain.xml><?xml version="1.0" encoding="utf-8"?>
<calcChain xmlns="http://schemas.openxmlformats.org/spreadsheetml/2006/main">
  <c r="K22" i="5"/>
  <c r="K23"/>
  <c r="K24"/>
  <c r="K25"/>
  <c r="K26"/>
  <c r="K27"/>
  <c r="K28"/>
  <c r="K29"/>
  <c r="K30"/>
  <c r="K32"/>
  <c r="K33"/>
  <c r="K34"/>
  <c r="K35"/>
  <c r="K36"/>
  <c r="K37"/>
  <c r="K38"/>
  <c r="K41"/>
  <c r="K42"/>
  <c r="K43"/>
  <c r="K44"/>
  <c r="K45"/>
  <c r="K46"/>
  <c r="K47"/>
  <c r="K49"/>
  <c r="K50"/>
  <c r="K51"/>
  <c r="K53"/>
  <c r="K54"/>
  <c r="K55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7"/>
  <c r="K98"/>
  <c r="K99"/>
  <c r="K100"/>
  <c r="K102"/>
  <c r="K103"/>
  <c r="K104"/>
  <c r="K105"/>
  <c r="K106"/>
  <c r="K107"/>
  <c r="K108"/>
  <c r="K111"/>
  <c r="K112"/>
  <c r="K114"/>
  <c r="K115"/>
  <c r="K116"/>
  <c r="K118"/>
  <c r="K119"/>
  <c r="K120"/>
  <c r="K121"/>
  <c r="K122"/>
  <c r="K123"/>
  <c r="K124"/>
  <c r="K125"/>
  <c r="K126"/>
  <c r="K127"/>
  <c r="K128"/>
  <c r="K129"/>
  <c r="K130"/>
  <c r="K131"/>
  <c r="K132"/>
  <c r="K133"/>
  <c r="K135"/>
  <c r="K136"/>
  <c r="K137"/>
  <c r="K138"/>
  <c r="K139"/>
  <c r="K141"/>
  <c r="K142"/>
  <c r="K143"/>
  <c r="K144"/>
  <c r="K145"/>
  <c r="K146"/>
  <c r="K147"/>
  <c r="K148"/>
  <c r="K149"/>
  <c r="K150"/>
  <c r="K151"/>
  <c r="K152"/>
  <c r="K153"/>
  <c r="L19"/>
  <c r="L133"/>
  <c r="L132"/>
  <c r="L131"/>
  <c r="L130"/>
  <c r="L129"/>
  <c r="L128"/>
  <c r="L127"/>
  <c r="L126"/>
  <c r="L125"/>
  <c r="L124"/>
  <c r="L123"/>
  <c r="L122"/>
  <c r="L121"/>
  <c r="L120"/>
  <c r="L119"/>
  <c r="L118"/>
  <c r="L111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K12"/>
  <c r="K12" i="4"/>
  <c r="K12" i="3"/>
  <c r="K12" i="2"/>
  <c r="C6" i="5"/>
  <c r="C6" i="4"/>
  <c r="C6" i="3"/>
  <c r="C6" i="2"/>
  <c r="C16" i="5"/>
  <c r="C14"/>
  <c r="C12"/>
  <c r="C16" i="4"/>
  <c r="C14"/>
  <c r="C12"/>
  <c r="C16" i="3"/>
  <c r="C14"/>
  <c r="C12"/>
  <c r="C16" i="2"/>
  <c r="C14"/>
  <c r="C12"/>
</calcChain>
</file>

<file path=xl/sharedStrings.xml><?xml version="1.0" encoding="utf-8"?>
<sst xmlns="http://schemas.openxmlformats.org/spreadsheetml/2006/main" count="543" uniqueCount="295">
  <si>
    <t>Наименование организации (ИП):</t>
  </si>
  <si>
    <t>ИНН:</t>
  </si>
  <si>
    <t>Контактное лицо:</t>
  </si>
  <si>
    <t>Телефон:</t>
  </si>
  <si>
    <t>E-mail:</t>
  </si>
  <si>
    <t>Предпочитаемая транспортная компания:</t>
  </si>
  <si>
    <t>Адрес доставки:</t>
  </si>
  <si>
    <t>Пожалуйста, не забывайте заполнять эту часть заявки. Это нужно, чтобы быстрее обработать Ваш заказ.</t>
  </si>
  <si>
    <t xml:space="preserve">Отправляем товар в регионы транспортными компаниями: </t>
  </si>
  <si>
    <t>ПЭК,  Деловые линии,  Байкал сервис,  Энергия,  Кит,  СДЭК.</t>
  </si>
  <si>
    <t>Доставка до транспортной компании бесплатно.</t>
  </si>
  <si>
    <t xml:space="preserve">Также, по предварительной договорённости, Вы можете забрать свой заказ из нашего офиса. </t>
  </si>
  <si>
    <t>Принимаем заказы на литьё пластмассовых изделий.</t>
  </si>
  <si>
    <r>
      <rPr>
        <sz val="12"/>
        <rFont val="Arial"/>
        <family val="2"/>
        <charset val="204"/>
      </rPr>
      <t xml:space="preserve">●  при сумме закупки свыше 20 000 руб. - скидка на весь товар </t>
    </r>
    <r>
      <rPr>
        <sz val="12"/>
        <color indexed="10"/>
        <rFont val="Arial"/>
        <family val="2"/>
        <charset val="204"/>
      </rPr>
      <t xml:space="preserve">* </t>
    </r>
    <r>
      <rPr>
        <sz val="12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>-</t>
    </r>
  </si>
  <si>
    <r>
      <rPr>
        <sz val="12"/>
        <rFont val="Arial"/>
        <family val="2"/>
        <charset val="204"/>
      </rPr>
      <t xml:space="preserve">●  при сумме закупки свыше 40 000 руб. - скидка на весь товар </t>
    </r>
    <r>
      <rPr>
        <sz val="12"/>
        <color indexed="10"/>
        <rFont val="Arial"/>
        <family val="2"/>
        <charset val="204"/>
      </rPr>
      <t xml:space="preserve">*  </t>
    </r>
    <r>
      <rPr>
        <b/>
        <sz val="12"/>
        <rFont val="Arial"/>
        <family val="2"/>
        <charset val="204"/>
      </rPr>
      <t>-</t>
    </r>
  </si>
  <si>
    <r>
      <rPr>
        <sz val="12"/>
        <rFont val="Arial"/>
        <family val="2"/>
        <charset val="204"/>
      </rPr>
      <t xml:space="preserve">●  при сумме закупки свыше 80 000 руб. - скидка на весь товар </t>
    </r>
    <r>
      <rPr>
        <sz val="12"/>
        <color indexed="10"/>
        <rFont val="Arial"/>
        <family val="2"/>
        <charset val="204"/>
      </rPr>
      <t xml:space="preserve">* </t>
    </r>
    <r>
      <rPr>
        <b/>
        <sz val="12"/>
        <rFont val="Arial"/>
        <family val="2"/>
        <charset val="204"/>
      </rPr>
      <t xml:space="preserve"> -</t>
    </r>
  </si>
  <si>
    <t xml:space="preserve">1. Пожалуйста, заполните свои реквизиты на листе "ЗАКАЗЧИК" этого файла, даже если Вы работаете с нами не первый раз. </t>
  </si>
  <si>
    <t xml:space="preserve">2. Свой заказ Вы оформляете на листе "Тривол" этого файла, внесите в столбец  "Заказ" необходимое количество товара в указанных для этой позиции единицах. </t>
  </si>
  <si>
    <t xml:space="preserve">   Ваш заказ должен быть кратен количеству, указанному в столбце "Упаковка, шт.". </t>
  </si>
  <si>
    <t xml:space="preserve">   Если это условие не соблюдается, тогда в столбце "Примечание" появляется надпись "ВАШ ЗАКАЗ НЕ КРАТЕН УПАКОВКЕ!!!"</t>
  </si>
  <si>
    <t>3. Для более удобной навигации по прайс-листу, вверху каждого листа имеется оглавление с ссылками для перехода, что впрочем не исключает использование стандартного варианта перемещения между листами.</t>
  </si>
  <si>
    <t xml:space="preserve">4. Для удобства просмотра выбранного товара на каждом листе в шапке таблицы в ячейке "Заказ" вставлен автофильтр (маленькая кнопочка со стрелочкой вниз). </t>
  </si>
  <si>
    <t xml:space="preserve">   Если выбрать в выпадающем списке "Непустые", то будут показаны только выбранные позиции прайс-листа. При выборе "Все", опять   появятся все строчки прайса.</t>
  </si>
  <si>
    <t>5. Для печати заказа, вначале воспользуйтесь автофильтром (пункт 4), при этом Вы сможете напечатать только выбраные позиции.</t>
  </si>
  <si>
    <t xml:space="preserve">6. Мы работаем на упрощённой системе налогообложения. При оплате счёта в назначении платежа обязательно нужно указать: "НДС не облагается". </t>
  </si>
  <si>
    <t>Тривол.рф</t>
  </si>
  <si>
    <t>Адрес: 107076, г.Москва, Колодезный переулок, д.2а</t>
  </si>
  <si>
    <t>Телефон: +7(968)553-54-29,   E-mail:info@trivol.ru    http://www.trivol.ru</t>
  </si>
  <si>
    <t>ОБЩАЯ СУММА ЗАКАЗА:</t>
  </si>
  <si>
    <t>цена не учитывает возможную скидку</t>
  </si>
  <si>
    <t>Данные о заказчике (заполнять обязательно).</t>
  </si>
  <si>
    <t>Инструкция по работе с прайс-листом.</t>
  </si>
  <si>
    <t>Товары производства компании «Тривол».</t>
  </si>
  <si>
    <t>Код</t>
  </si>
  <si>
    <t>Фото</t>
  </si>
  <si>
    <t>Наименование товаров</t>
  </si>
  <si>
    <t xml:space="preserve">Цена     1ед.,руб. </t>
  </si>
  <si>
    <t>единица</t>
  </si>
  <si>
    <t>Упаковка, шт.</t>
  </si>
  <si>
    <t>Цена 1 уп., руб.</t>
  </si>
  <si>
    <t>Заказ</t>
  </si>
  <si>
    <t>Стоимость заказа, руб.</t>
  </si>
  <si>
    <t>Примечание</t>
  </si>
  <si>
    <t>Шпули для лески.</t>
  </si>
  <si>
    <t>шт</t>
  </si>
  <si>
    <t>05-18-001</t>
  </si>
  <si>
    <t>Шпуля для лески F100 "Тривол" (белая/чёрная), наружный диаметр 80 мм, внутренний диаметр 56 мм, ширина намотки 14 мм, отверстие  вала 15 мм. Минимальная партия 5000 шт.</t>
  </si>
  <si>
    <t>05-18-002</t>
  </si>
  <si>
    <t>Шпуля для лески F50 "Тривол" (белая/чёрная), наружный диаметр 50 мм, внутренний диаметр 37 мм, ширина намотки 11 мм, отверстие  вала 15 мм. Минимальная партия 5000 шт.</t>
  </si>
  <si>
    <t>05-18-003</t>
  </si>
  <si>
    <t>Шпуля для лески S-S100 "Тривол" (белая/чёрная), наружный диаметр 73 мм, внутренний диаметр 50 мм, ширина намотки 14,5 мм, отверстие  вала 13 мм. Минимальная партия 5000 шт.</t>
  </si>
  <si>
    <t>05-18-004</t>
  </si>
  <si>
    <t>Шпуля для лески S-S25 "Тривол" (белая/чёрная), наружный диаметр 52 мм, внутренний диаметр 40 мм, ширина намотки 5,7 мм, отверстие  вала 13 мм. Минимальная партия 5000 шт.</t>
  </si>
  <si>
    <t>05-18-005</t>
  </si>
  <si>
    <t>Шпуля для лески S-S25 "Тривол" (прозрачная), наружный диаметр 52 мм, внутренний диаметр 40 мм, ширина намотки 5,7 мм, отверстие  вала 13 мм. Минимальная партия 5000 шт.</t>
  </si>
  <si>
    <t>05-18-006</t>
  </si>
  <si>
    <t>Шпуля «квадратная узкая» (белая/чёрная) "Тривол" с фиксатором для лески, наружный диаметр 70 мм, внутренний диаметр 50 мм, ширина намотки 11,7 мм, отверстие  вала 13,5 мм. Минимальная партия 5000 шт.</t>
  </si>
  <si>
    <t>05-18-007</t>
  </si>
  <si>
    <t>Шпуля «квадратная узкая» (прозрачная) "Тривол" с фиксатором для лески, наружный диаметр 70 мм, внутренний диаметр 50 мм, ширина намотки 11,7 мм, отверстие  вала 13,5 мм. Минимальная партия 5000 шт.</t>
  </si>
  <si>
    <t>05-18-008</t>
  </si>
  <si>
    <t>Шпуля «квадратная широкая» (белая/чёрная) "Тривол" с фиксатором для лески, наружный диаметр 70 мм, внутренний диаметр 50 мм, ширина намотки 23,5 мм, отверстие  вала 13,5 мм. Минимальная партия 5000 шт.</t>
  </si>
  <si>
    <t>05-18-009</t>
  </si>
  <si>
    <t>Шпуля «квадратная широкая» (прозрачная) "Тривол" с фиксатором для лески, наружный диаметр 70 мм, внутренний диаметр 50 мм, ширина намотки 23,5 мм, отверстие  вала 13,5 мм. Минимальная партия 5000 шт.</t>
  </si>
  <si>
    <t>Мотовила, челноки, поплавок</t>
  </si>
  <si>
    <t>05-15-001</t>
  </si>
  <si>
    <t>Мотовило однорядное "Тривол" (упак.15 шт.) длина 125 мм, ширина 20 мм.</t>
  </si>
  <si>
    <t>упак</t>
  </si>
  <si>
    <t>05-15-002</t>
  </si>
  <si>
    <t>Мотовило трёхрядное "Тривол" длина 195 мм, ширина 60 мм.</t>
  </si>
  <si>
    <t>05-15-005</t>
  </si>
  <si>
    <t>Набор из трёх челноков "Тривол" для вязания и ремонта сетей - 150, 185, 220 мм.</t>
  </si>
  <si>
    <t>05-15-006</t>
  </si>
  <si>
    <t>Челнок для вязания сетей "Тривол" - 150 мм (упак.10 шт.)</t>
  </si>
  <si>
    <t>05-15-007</t>
  </si>
  <si>
    <t>Челнок для вязания сетей "Тривол" - 185 мм (упак.10 шт.)</t>
  </si>
  <si>
    <t>05-15-008</t>
  </si>
  <si>
    <t>Челнок для вязания сетей "Тривол" - 220 мм (упак.10 шт.)</t>
  </si>
  <si>
    <t>05-15-009</t>
  </si>
  <si>
    <t>Поплавок "Колобок" летний "Тривол" (упак. 20 шт).</t>
  </si>
  <si>
    <t>Леска на катушке ТРИВОЛ.</t>
  </si>
  <si>
    <t>Леска  "Кристалл"-  100м. сырьё из ЯПОНИИ.  в индивидуальной упаковке</t>
  </si>
  <si>
    <t>05-14-001</t>
  </si>
  <si>
    <t>Леска  КРИСТАЛЛ (в инд.уп.), ф 0,148,  100 м. Мононить -  производство Японии.</t>
  </si>
  <si>
    <t>05-14-002</t>
  </si>
  <si>
    <t>Леска  КРИСТАЛЛ (в инд.уп.),  ф 0,165,  100 м. Мононить -  производство Японии.</t>
  </si>
  <si>
    <t>05-14-003</t>
  </si>
  <si>
    <t>Леска  КРИСТАЛЛ (в инд.уп.), ф 0,184,  100 м. Мононить -  производство Японии.</t>
  </si>
  <si>
    <t>05-14-004</t>
  </si>
  <si>
    <t>Леска  КРИСТАЛЛ (в инд.уп.),  ф 0,203,  100 м. Мононить -  производство Японии.</t>
  </si>
  <si>
    <t>05-14-006</t>
  </si>
  <si>
    <t>Леска  КРИСТАЛЛ (в инд.уп.),  ф 0,251,  100 м. Мононить -  производство Японии.</t>
  </si>
  <si>
    <t>05-14-007</t>
  </si>
  <si>
    <t>Леска  КРИСТАЛЛ (в инд.уп.),  ф 0,286,  100 м. Мононить -  производство Японии.</t>
  </si>
  <si>
    <t>05-14-008</t>
  </si>
  <si>
    <t>Леска  КРИСТАЛЛ (в инд.уп.),  ф 0,309,  100 м. Мононить -  производство Японии.</t>
  </si>
  <si>
    <t xml:space="preserve">Леска  "NORD"-  30м. в индивидуальной упаковке </t>
  </si>
  <si>
    <t>05-12-005</t>
  </si>
  <si>
    <t>Леска NORD (в инд.уп.), 30 м, ф 0,18 мм.</t>
  </si>
  <si>
    <t>05-12-006</t>
  </si>
  <si>
    <t>Леска NORD (в инд.уп.), 30 м, ф 0,20 мм.</t>
  </si>
  <si>
    <t>05-12-007</t>
  </si>
  <si>
    <t>Леска NORD (в инд.уп.), 30 м, ф 0,22 мм.</t>
  </si>
  <si>
    <t xml:space="preserve">Леска  "ZUBR"-  30м. в индивидуальной упаковке </t>
  </si>
  <si>
    <t>05-13-005</t>
  </si>
  <si>
    <t>Леска ZUBR (в инд.уп.) 30 м, 0,18 мм.</t>
  </si>
  <si>
    <t>05-13-006</t>
  </si>
  <si>
    <t>Леска ZUBR (в инд.уп.) 30 м, 0,20 мм.</t>
  </si>
  <si>
    <t>05-13-007</t>
  </si>
  <si>
    <t>Леска ZUBR (в инд.уп.) 30 м, 0,22 мм.</t>
  </si>
  <si>
    <t>Пластиковые коробки (органайзеры) - Тривол</t>
  </si>
  <si>
    <t>05-05-016</t>
  </si>
  <si>
    <t>Коробка "Тривол" ТИП-1 (МАЛИНОВАЯ), 230 х 145 х 20 мм. В упаковке 66 шт.</t>
  </si>
  <si>
    <t>05-05-010</t>
  </si>
  <si>
    <t>Коробка "Тривол" ТИП-1 (ПРОЗРАЧНАЯ),  230 х 145 х 20 мм. В упаковке 66 шт.</t>
  </si>
  <si>
    <t>05-05-017</t>
  </si>
  <si>
    <t>Коробка "Тривол" ТИП-1 (САЛАТОВАЯ),  230 х 145 х 20 мм. В упаковке 66 шт.</t>
  </si>
  <si>
    <t>05-05-011</t>
  </si>
  <si>
    <t>Коробка "Тривол" ТИП-1 (ТЁМНО-ЗЕЛЁНАЯ),  230 х 145 х 20 мм. В упаковке 66 шт.</t>
  </si>
  <si>
    <t>05-05-015</t>
  </si>
  <si>
    <t>Коробка "Тривол" ТИП-1 (УЛЬТРАМАРИН),  230 х 145 х 20 мм. В упаковке 66 шт.</t>
  </si>
  <si>
    <t>05-05-022</t>
  </si>
  <si>
    <t>Коробка "Тривол" ТИП-2 (ГОЛУБАЯ), 235 х 150 х 65 мм, двухярусная (с съёмной полочкой). В упаковке 20 шт.</t>
  </si>
  <si>
    <t>05-05-026</t>
  </si>
  <si>
    <t>Коробка "Тривол" ТИП-2 (МАЛИНОВАЯ), 235 х 150 х 65 мм, двухъярусная (с съёмной полочкой). В упаковке 20 шт.</t>
  </si>
  <si>
    <t>05-05-020</t>
  </si>
  <si>
    <t>Коробка "Тривол" ТИП-2 (ПРОЗРАЧНАЯ), 235 х 150 х 65 мм, двухъярусная (с съёмной полочкой). В упаковке 20 шт.</t>
  </si>
  <si>
    <t>05-05-027</t>
  </si>
  <si>
    <t>Коробка "Тривол" ТИП-2 (САЛАТОВАЯ), 235 х 150 х 65 мм, двухъярусная (с съёмной полочкой). В упаковке 20 шт.</t>
  </si>
  <si>
    <t>05-05-021</t>
  </si>
  <si>
    <t>Коробка "Тривол" ТИП-2 (ТЁМНО-ЗЕЛЁНАЯ), 235 х 150 х 65 мм, двухъярусная (с съёмной полочкой). В упаковке 20 шт.</t>
  </si>
  <si>
    <t>05-05-033</t>
  </si>
  <si>
    <t>Коробка "Тривол" ТИП-3 (БИРЮЗОВАЯ), 235 х 150 х 50 мм,  двухъярусная (с съёмной полочкой). В упаковке 24 шт.</t>
  </si>
  <si>
    <t>05-05-036</t>
  </si>
  <si>
    <t>Коробка "Тривол" ТИП-3 (МАЛИНОВАЯ), 235 х 150 х 50 мм,  двухъярусная (с съёмной полочкой). В упаковке 24 шт.</t>
  </si>
  <si>
    <t>05-05-030</t>
  </si>
  <si>
    <t>Коробка "Тривол" ТИП-3 (ПРОЗРАЧНАЯ), 235 х 150 х 50 мм,  двухъярусная (с съёмной полочкой). В упаковке 24 шт.</t>
  </si>
  <si>
    <t>05-05-037</t>
  </si>
  <si>
    <t>Коробка "Тривол" ТИП-3 (САЛАТОВАЯ), 235 х 150 х 50 мм,  двухъярусная (с съёмной полочкой). В упаковке 24 шт.</t>
  </si>
  <si>
    <t>05-05-031</t>
  </si>
  <si>
    <t>Коробка "Тривол" ТИП-3 (ТЁМНО-ЗЕЛЁНАЯ), 235 х 150 х 50 мм,  двухъярусная (с съёмной полочкой). В упаковке 24 шт.</t>
  </si>
  <si>
    <t>05-05-044</t>
  </si>
  <si>
    <t>Коробка "Тривол" ТИП-4 (ЖЁЛТАЯ), 235 х 150 х 65 мм, двухъярусная с микролифтом. В упаковке 20 шт.</t>
  </si>
  <si>
    <t>05-05-046</t>
  </si>
  <si>
    <t>Коробка "Тривол" ТИП-4 (МАЛИНОВАЯ), 235 х 150 х 65 мм, двухъярусная с микролифтом. В упаковке 20 шт.</t>
  </si>
  <si>
    <t>05-05-040</t>
  </si>
  <si>
    <t>Коробка "Тривол" ТИП-4 (ПРОЗРАЧНАЯ), 235 х 150 х 65 мм, двухъярусная с микролифтом. В упаковке 20 шт.</t>
  </si>
  <si>
    <t>05-05-047</t>
  </si>
  <si>
    <t>Коробка "Тривол" ТИП-4 (САЛАТОВАЯ), 235 х 150 х 65 мм, двухъярусная с микролифтом. В упаковке 20 шт.</t>
  </si>
  <si>
    <t>05-05-041</t>
  </si>
  <si>
    <t>Коробка "Тривол" ТИП-4 (ТЁМНО-ЗЕЛЁНАЯ), 235 х 150 х 65 мм, двухъярусная с микролифтом. В упаковке 20 шт.</t>
  </si>
  <si>
    <t>05-05-056</t>
  </si>
  <si>
    <t>Коробка "Тривол" ТИП-5 (МАЛИНОВАЯ), 210 х 110 х 50 мм, двухъярусная c микролифтом. В упаковке 36 шт.</t>
  </si>
  <si>
    <t>05-05-050</t>
  </si>
  <si>
    <t>Коробка "Тривол" ТИП-5 (ПРОЗРАЧНАЯ), 210 х 110 х 50 мм, двухъярусная c микролифтом. В упаковке 36 шт.</t>
  </si>
  <si>
    <t>05-05-057</t>
  </si>
  <si>
    <t>Коробка "Тривол" ТИП-5 (САЛАТОВАЯ), 210 х 110 х 50 мм, двухъярусная c микролифтом. В упаковке 36 шт.</t>
  </si>
  <si>
    <t>05-05-051</t>
  </si>
  <si>
    <t>Коробка "Тривол" ТИП-5 (ТЁМНО-ЗЕЛЁНАЯ), 210 х 110 х 50 мм, двухъярусная c микролифтом. В упаковке 36 шт.</t>
  </si>
  <si>
    <t>05-05-055</t>
  </si>
  <si>
    <t>Коробка "Тривол" ТИП-5 (УЛЬТРАМАРИН), 210 х 110 х 50 мм, двухъярусная c микролифтом. В упаковке 36 шт.</t>
  </si>
  <si>
    <t>05-05-068</t>
  </si>
  <si>
    <t>Коробка "Тривол" тип 6 швейная (БЕЛАЯ), 210 х 110 х 65 мм, 9 катушкодержателей для ниток. Отделение для швейных принадлежностей и съёмный вкладыш. В упаковке 24 шт.</t>
  </si>
  <si>
    <t>05-05-063</t>
  </si>
  <si>
    <t>Коробка "Тривол" ТИП-6 швейная (БИРЮЗОВАЯ), 210 х 110 х 65 мм, 9 катушкодержателей для ниток. Отделение для швейных принадлежностей и съёмный вкладыш. В упаковке 24 шт.</t>
  </si>
  <si>
    <t>05-05-066</t>
  </si>
  <si>
    <t>Коробка "Тривол" ТИП-6 швейная (МАЛИНОВАЯ), 210 х 110 х 65 мм, 9 катушкодержателей для ниток. Отделение для швейных принадлежностей и съёмный вкладыш. В упаковке 24 шт.</t>
  </si>
  <si>
    <t>05-05-067</t>
  </si>
  <si>
    <t>Коробка "Тривол" ТИП-6 швейная (САЛАТОВАЯ), 210 х 110 х 65 мм, 9 катушкодержателей для ниток. Отделение для швейных принадлежностей и съёмный вкладыш. В упаковке 24 шт.</t>
  </si>
  <si>
    <t>05-05-065</t>
  </si>
  <si>
    <t>Коробка "Тривол" ТИП-6 швейная (УЛЬТРАМАРИН), 210 х 110 х 65 мм, 9 катушкодержателей для ниток. Отделение для швейных принадлежностей и съёмный вкладыш. В упаковке 24 шт.</t>
  </si>
  <si>
    <t>05-05-073</t>
  </si>
  <si>
    <t>Коробка "Тривол" ТИП-7 (БИРЮЗА), 274 х 188 х 45 мм,  6 съёмных перегородок, 24 ячейки. Удобный, универсальный органайзер для хранения мелких предметов. За счёт съёмных перегородок легко адаптируется под любое содержимое. В упаковке 24 шт.</t>
  </si>
  <si>
    <t>05-05-072</t>
  </si>
  <si>
    <t>Коробка "Тривол" ТИП-7 (ГОЛУБАЯ), 274 х 188 х 45 мм,  6 съёмных перегородок, 24 ячейки. Удобный, универсальный органайзер для хранения мелких предметов. За счёт съёмных перегородок легко адаптируется под любое содержимое. В упаковке 24 шт.</t>
  </si>
  <si>
    <t>05-05-070</t>
  </si>
  <si>
    <t>Коробка "Тривол" ТИП-7 (ПРОЗРАЧНАЯ), 274 х 188 х 45 мм,  6 съёмных перегородок, 24 ячейки. Удобный, универсальный органайзер для хранения мелких предметов. За счёт съёмных перегородок легко адаптируется под любое содержимое. В упаковке 24 шт.</t>
  </si>
  <si>
    <t>05-05-077</t>
  </si>
  <si>
    <t>Коробка "Тривол" ТИП-7 (САЛАТОВАЯ), 274 х 188 х 45 мм,  6 съёмных перегородок, 24 ячейки. Удобный, универсальный органайзер для хранения мелких предметов. За счёт съёмных перегородок легко адаптируется под любое содержимое. В упаковке 24 шт.</t>
  </si>
  <si>
    <t>05-05-071</t>
  </si>
  <si>
    <t>Коробка "Тривол" ТИП-7 (ТЁМНО-ЗЕЛЁНАЯ), 274 х 188 х 45 мм,  6 съёмных перегородок, 24 ячейки. Удобный, универсальный органайзер для хранения мелких предметов. За счёт съёмных перегородок легко адаптируется под любое содержимое. В упаковке 24 шт.</t>
  </si>
  <si>
    <t>05-05-083</t>
  </si>
  <si>
    <t>Коробка "Тривол" ТИП-8 "Белошвейка" (БИРЮЗА), 274 х 188 х 65 мм, 16 катушкодержателей для ниток. Вкладыш для мелких предметов и большое отделение для ножниц. В упаковке 16 шт.</t>
  </si>
  <si>
    <t>05-05-082</t>
  </si>
  <si>
    <t>Коробка "Тривол" ТИП-8 "Белошвейка" (ГОЛУБАЯ), 274 х 188 х 65 мм, 16 катушкодержателей для ниток. Вкладыш для мелких предметов и большое отделение для ножниц. В упаковке 16 шт.</t>
  </si>
  <si>
    <t>05-05-087</t>
  </si>
  <si>
    <t>Коробка "Тривол" ТИП-8 "Белошвейка" (САЛАТОВАЯ), 274 х 188 х 65 мм, 16 катушкодержателей для ниток. Вкладыш для мелких предметов и большое отделение для ножниц. В упаковке 16 шт.</t>
  </si>
  <si>
    <t>Наборы рыболовные ТРИВОЛ.</t>
  </si>
  <si>
    <t>Наборы зимние.</t>
  </si>
  <si>
    <t>05-09-002</t>
  </si>
  <si>
    <t>Набор для зимней рыбалки "Подарочный", в коробке для снастей Тривол Тип-5. Состав: удочка зимняя Тривол спортивная, шестик ПП-17 - 2 шт., леска зимняя на катушке 25 м - 1 шт., мормышка паяная в асс. - 3 шт., блесна зимняя - 2 шт., сторожок для зим.удочки металлический - 1шт., мотыль искусств. - 2 шт., поплавок зим. - 2 шт., балансир - 1 шт. В термоусадочной плёнке с цветной этикеткой.
В коробке 36 шт.</t>
  </si>
  <si>
    <t>05-09-003</t>
  </si>
  <si>
    <t>Набор для зимней рыбалки "Спортивный" (Тривол). Состав: удочка зим."Спортивная" с  ножками-подставкой-1шт., шестик-1шт., леска зимняя на катушке 25м ZUBR - 1шт., мормышка паяная - 2шт., мотыль искусств. длинный -1шт., поплавок зим.дутый - 2шт., сторожок для зим.удочки - 1шт., мотыльница пенопластовая прямоугольная-1шт.
В коробке 100 шт.</t>
  </si>
  <si>
    <t>05-09-004</t>
  </si>
  <si>
    <t>Набор для зимней рыбалки "Стандарт" (Тривол). Состав: удочка зим."Спортивная" с  ножками-подставкой-1шт., шестик-1шт., леска зимняя на катушке 25м NORD - 1шт., мормышка паяная - 2шт., мотыль искусств. длинный -1шт., поплавок зим.малый - 2шт., сторожок для зим.удочки - 1шт., мотыльница пенопластовая круглая-1шт.
В коробке 130 шт.</t>
  </si>
  <si>
    <t>05-09-005</t>
  </si>
  <si>
    <t>Набор для зимней рыбалки "Финский" (Тривол). Состав: удочка зим. пенополист.балалайка "финская", двумя разными шестиками и запасной шпулей -1 шт., леска зимняя на катушке 25 м - 1 шт., мормышка паяная крупная в асс. - 2 шт., блесна зимняя - 1 шт., сторожок для зим.удочки металлический окраш.флуо - 1 шт., мотыльница пенопласт.прямоугольная - 1 шт.
В коробке 100 шт.</t>
  </si>
  <si>
    <t>Наборы летние.</t>
  </si>
  <si>
    <t>05-09-006</t>
  </si>
  <si>
    <t>Набор рыболовный летний "Пионер" (Тривол). Состав: леска "Комета-Клинская" 100 м - 1 шт., провод.катушка - 1 шт., мотовило пластм. трёхрядное - 1 шт., поплавок бальзовый - 1 шт., набор кембриков - 1 шт., набор грузил "Дробинка" - 1 шт., крючок один. - 3 шт. 
В коробке 100 шт.</t>
  </si>
  <si>
    <t>05-09-007</t>
  </si>
  <si>
    <t>Набор для летней рыбалки "Подарочный", в коробке для снастей Тривол Тип-5 (тёмн-зел). Состав: леска "Комета-Клинская" 100 м - 1 шт., проводочная катушка - 1 шт., поплавок бальзовый - 1 шт., поплавок полистирольный - 2 шт., набор грузил "Дробинка" - 1 шт., крючок одинарный №6-7 - 3 шт., поводок оснащ. - 2 шт., блесна летняя - 1 шт., твистер в асс. - 4 шт., джиг. для твистера - 2 шт. В термоусадочной плёнке с цветной этикеткой.
В коробке 36 шт.</t>
  </si>
  <si>
    <t>05-09-008</t>
  </si>
  <si>
    <t>Набор рыболовный летний "Профессионал" (Тривол). Состав: удочка трёхрядная оснащённая на пластм. мотовиле с бальзовыми поплавками - 1 шт., леска "Комета-Клинская" 100 м. - 1 шт., набор грузил "Дробинка" - 1 шт., крючок одинарный - 3 шт.
В коробке 100 шт.</t>
  </si>
  <si>
    <t>05-09-009</t>
  </si>
  <si>
    <t>Набор рыболовный летний "Спиннингист" (Тривол). Состав: блесна летняя - 2 шт., снасть спиннинговая (твистер+голова) - 1 шт., поводок спиннинговый оснащённый - 2 шт., леска "Комета-Клинская" 100 м. диам. от  0,2 мм. - 1шт.
В коробке 160 шт.</t>
  </si>
  <si>
    <t>05-09-010</t>
  </si>
  <si>
    <t>Набор рыболовный летний "Школьник" (Тривол). Состав: леска "Gigant-Line" 100 м - 1 шт., провод.катушка - 1 шт., мотовило пластм.однорядное - 1 шт., поплавок бальзовый - 2шт., набор кембриков - 1шт., набор грузил "Дробинка" - 1 шт., крючок одинарный - 3 шт.
В коробке 80 шт.</t>
  </si>
  <si>
    <t>05-09-011</t>
  </si>
  <si>
    <t>Удочка поплавочная 2-х рядная оснащённая на пластм. мотовиле. Индивидуальная упаковка.
В коробке 240 шт.</t>
  </si>
  <si>
    <t>05-09-012</t>
  </si>
  <si>
    <t>Удочка поплавочная 3-х рядная оснащённая на пластм.мотовиле. Индивидуальная упаковка.
В коробке 220 шт.</t>
  </si>
  <si>
    <t>Проводочная катушка, Удочки зимние, Мотыльница</t>
  </si>
  <si>
    <t>Катушка проводочная.</t>
  </si>
  <si>
    <t>05-16-001</t>
  </si>
  <si>
    <t>Катушка проводочная "Тривол" из ударопрочного полистирола. Упаковка по 10 шт. В коробке 300 шт.</t>
  </si>
  <si>
    <t>05-16-002</t>
  </si>
  <si>
    <t>Катушка проводочная "Тривол" из ударопрочного полистирола. Упаковка по 1 шт. с картонной вешалкой. 
В коробке 300 шт.</t>
  </si>
  <si>
    <t>Удочки зимние.</t>
  </si>
  <si>
    <t>05-16-004</t>
  </si>
  <si>
    <t>Уд. зим.  "Тривол" СПОРТИВНАЯ. Упаковка по 10 шт. Прочный корпус с закрытой катушкой.
В коробке 350 шт.</t>
  </si>
  <si>
    <t>05-16-005</t>
  </si>
  <si>
    <t>Уд. зим.  "Тривол" СПОРТИВНАЯ, с запасным шестиком. Прочный корпус с закрытой катушкой.
Индивидуальная упаковка с картонной вешалкой.
В коробке 200 шт.</t>
  </si>
  <si>
    <t>05-16-006</t>
  </si>
  <si>
    <t>Уд. зим.  "Тривол" СПОРТИВНАЯ, с двумя шестиками из ПОЛИКАБОНАТА. Прочный корпус с закрытой катушкой.
Индивидуальная упаковка с картонной вешалкой.
В коробке 200 шт.</t>
  </si>
  <si>
    <t>Шестики для зимних удочек.</t>
  </si>
  <si>
    <t>05-17-001</t>
  </si>
  <si>
    <t>Шестик для зимней удочки 17 см, поликарбонат, РУБИН (в упак.10 шт.)</t>
  </si>
  <si>
    <t>05-17-002</t>
  </si>
  <si>
    <t>Шестик для зимней удочки 17 см, поликарбонат, СИНИЙ (в упак.10 шт.)</t>
  </si>
  <si>
    <t>05-17-003</t>
  </si>
  <si>
    <t>Шестик для зимней удочки 22 см, поликарбонат, РУБИН (в упак.10 шт.)</t>
  </si>
  <si>
    <t>05-17-004</t>
  </si>
  <si>
    <t>Шестик для зимней удочки 22 см, поликарбонат, СИНИЙ (в упак.10 шт.)</t>
  </si>
  <si>
    <t>05-17-005</t>
  </si>
  <si>
    <t>Шестик для зимней удочки 17 см, КРАСНЫЙ (в упак.10 шт.)</t>
  </si>
  <si>
    <t>05-17-006</t>
  </si>
  <si>
    <t>Шестик для зимней удочки 17 см, КРАСНЫЙ (в упак.50 шт.)</t>
  </si>
  <si>
    <t>05-17-007</t>
  </si>
  <si>
    <t>Шестик для зимней удочки 17 см, СИНИЙ (в упак.10 шт.)</t>
  </si>
  <si>
    <t>05-17-008</t>
  </si>
  <si>
    <t>Шестик для зимней удочки 17 см, СИНИЙ (в упак.50 шт.)</t>
  </si>
  <si>
    <t>05-17-009</t>
  </si>
  <si>
    <t>Шестик для зимней удочки 17 см, ЧЁРНЫЙ (в упак.10 шт.)</t>
  </si>
  <si>
    <t>05-17-010</t>
  </si>
  <si>
    <t>Шестик для зимней удочки 17 см, ЧЁРНЫЙ (в упак.50 шт.)</t>
  </si>
  <si>
    <t>05-17-011</t>
  </si>
  <si>
    <t>Шестик для зимней удочки 22 см, КРАСНЫЙ (в упак.10 шт.)</t>
  </si>
  <si>
    <t>05-17-012</t>
  </si>
  <si>
    <t>Шестик для зимней удочки 22 см, КРАСНЫЙ (в упак.50 шт.)</t>
  </si>
  <si>
    <t>05-17-013</t>
  </si>
  <si>
    <t>Шестик для зимней удочки 22 см, СИНИЙ (в упак.10 шт.)</t>
  </si>
  <si>
    <t>05-17-014</t>
  </si>
  <si>
    <t>Шестик для зимней удочки 22 см, СИНИЙ (в упак.50 шт.)</t>
  </si>
  <si>
    <t>05-17-015</t>
  </si>
  <si>
    <t>Шестик для зимней удочки 22 см, ЧЁРНЫЙ (в упак.10 шт.)</t>
  </si>
  <si>
    <t>05-17-016</t>
  </si>
  <si>
    <t>Шестик для зимней удочки 22 см, ЧЁРНЫЙ (в упак.50 шт.)</t>
  </si>
  <si>
    <t>Кольцо заводное ТРИВОЛ</t>
  </si>
  <si>
    <t>05-10-002</t>
  </si>
  <si>
    <t>Кольцо заводное TRIVOL, Ф 5 мм, (в уп.10 шт.) диаметр проволки 0,5 мм.</t>
  </si>
  <si>
    <t>05-10-003</t>
  </si>
  <si>
    <t>Кольцо заводное TRIVOL, Ф 6 мм, (в уп.10 шт.) диаметр проволки 0,5 мм.</t>
  </si>
  <si>
    <t>05-10-004</t>
  </si>
  <si>
    <t>Кольцо заводное TRIVOL, Ф 7 мм, (в уп.10 шт.) диаметр проволки 0,8 мм.</t>
  </si>
  <si>
    <t>05-10-005</t>
  </si>
  <si>
    <t>Кольцо заводное TRIVOL, Ф 8 мм, (в уп.10 шт.) диаметр проволки 1,0 мм.</t>
  </si>
  <si>
    <t>05-10-006</t>
  </si>
  <si>
    <t>Кольцо заводное TRIVOL, Ф 9 мм, (в уп.10 шт.) диаметр проволки 1,0 мм.</t>
  </si>
  <si>
    <t>Груз дробинка ТРИВОЛ</t>
  </si>
  <si>
    <t>05-07-001</t>
  </si>
  <si>
    <t>Груз дробинка калиброванный 0,16 гр. (блистер 20 гр.)</t>
  </si>
  <si>
    <t>05-07-002</t>
  </si>
  <si>
    <t>Груз дробинка калиброванный 0,20 гр. (блистер 20 гр.)</t>
  </si>
  <si>
    <t>05-07-003</t>
  </si>
  <si>
    <t>Груз дробинка калиброванный 0,25 гр. (блистер 20 гр.)</t>
  </si>
  <si>
    <t>05-07-004</t>
  </si>
  <si>
    <t>Груз дробинка калиброванный 0,31 гр. (блистер 20 гр.)</t>
  </si>
  <si>
    <t>05-07-005</t>
  </si>
  <si>
    <t>Груз дробинка калиброванный 0,40 гр. (блистер 20 гр.)</t>
  </si>
  <si>
    <t>05-07-006</t>
  </si>
  <si>
    <t>Груз дробинка калиброванный 0,47 гр. (блистер 20 гр.)</t>
  </si>
  <si>
    <t>05-07-007</t>
  </si>
  <si>
    <t>Груз дробинка калиброванный 0,55 гр. (блистер 20 гр.)</t>
  </si>
  <si>
    <t>05-07-008</t>
  </si>
  <si>
    <t>Груз дробинка калиброванный 0,64 гр. (блистер 20 гр.)</t>
  </si>
  <si>
    <t>05-07-009</t>
  </si>
  <si>
    <t>Груз дробинка калиброванный 0,74 гр. (блистер 20 гр.)</t>
  </si>
  <si>
    <t>05-07-010</t>
  </si>
  <si>
    <t>Груз дробинка калиброванный 1,00 гр. (блистер 20 гр.)</t>
  </si>
  <si>
    <t>05-07-011</t>
  </si>
  <si>
    <t>Груз дробинка калиброванный 1,26 гр. (блистер 20 гр.)</t>
  </si>
  <si>
    <t>05-07-012</t>
  </si>
  <si>
    <t>Набор грузил дробинка "Спорт"  100 гр. в круглой пластиковой коробочке. Упаковка по 45 шт.</t>
  </si>
  <si>
    <t>05-07-013</t>
  </si>
  <si>
    <t>Набор грузил дробинка "Стандарт"  100 гр. в круглой пластиковой коробочке. Упаковка по 45 шт.</t>
  </si>
</sst>
</file>

<file path=xl/styles.xml><?xml version="1.0" encoding="utf-8"?>
<styleSheet xmlns="http://schemas.openxmlformats.org/spreadsheetml/2006/main">
  <numFmts count="2">
    <numFmt numFmtId="172" formatCode="dd/mm/yy;@"/>
    <numFmt numFmtId="173" formatCode="#,##0.00&quot;р.&quot;"/>
  </numFmts>
  <fonts count="5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8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2"/>
      <name val="Arial"/>
      <family val="2"/>
      <charset val="204"/>
    </font>
    <font>
      <b/>
      <sz val="15"/>
      <color indexed="10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</font>
    <font>
      <sz val="12"/>
      <name val="Arial"/>
      <family val="2"/>
    </font>
    <font>
      <b/>
      <sz val="14"/>
      <name val="Arial"/>
      <family val="2"/>
      <charset val="204"/>
    </font>
    <font>
      <sz val="1"/>
      <color indexed="9"/>
      <name val="Arial"/>
      <family val="2"/>
      <charset val="204"/>
    </font>
    <font>
      <b/>
      <sz val="26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13"/>
      <name val="Arial"/>
      <family val="2"/>
      <charset val="204"/>
    </font>
    <font>
      <b/>
      <u/>
      <sz val="10"/>
      <color indexed="12"/>
      <name val="Arial"/>
      <family val="2"/>
      <charset val="204"/>
    </font>
    <font>
      <b/>
      <sz val="10"/>
      <name val="Arial Cyr"/>
      <charset val="204"/>
    </font>
    <font>
      <b/>
      <sz val="10"/>
      <color indexed="9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"/>
      <family val="2"/>
    </font>
    <font>
      <b/>
      <sz val="8"/>
      <name val="Arial"/>
      <family val="2"/>
      <charset val="204"/>
    </font>
    <font>
      <b/>
      <sz val="20"/>
      <color indexed="10"/>
      <name val="Arial Cyr"/>
      <charset val="204"/>
    </font>
    <font>
      <sz val="8"/>
      <color indexed="9"/>
      <name val="Arial"/>
      <family val="2"/>
      <charset val="204"/>
    </font>
    <font>
      <sz val="2"/>
      <color indexed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i/>
      <sz val="14"/>
      <name val="Arial"/>
      <family val="2"/>
      <charset val="204"/>
    </font>
    <font>
      <sz val="7"/>
      <color indexed="12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b/>
      <sz val="10"/>
      <color indexed="10"/>
      <name val="Arial"/>
      <family val="2"/>
      <charset val="1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Protection="0">
      <alignment horizontal="left"/>
    </xf>
    <xf numFmtId="0" fontId="1" fillId="3" borderId="0" applyNumberFormat="0" applyBorder="0" applyProtection="0">
      <alignment horizontal="left"/>
    </xf>
    <xf numFmtId="0" fontId="1" fillId="4" borderId="0" applyNumberFormat="0" applyBorder="0" applyProtection="0">
      <alignment horizontal="left"/>
    </xf>
    <xf numFmtId="0" fontId="1" fillId="5" borderId="0" applyNumberFormat="0" applyBorder="0" applyProtection="0">
      <alignment horizontal="left"/>
    </xf>
    <xf numFmtId="0" fontId="1" fillId="6" borderId="0" applyNumberFormat="0" applyBorder="0" applyProtection="0">
      <alignment horizontal="left"/>
    </xf>
    <xf numFmtId="0" fontId="1" fillId="7" borderId="0" applyNumberFormat="0" applyBorder="0" applyProtection="0">
      <alignment horizontal="left"/>
    </xf>
    <xf numFmtId="0" fontId="1" fillId="8" borderId="0" applyNumberFormat="0" applyBorder="0" applyProtection="0">
      <alignment horizontal="left"/>
    </xf>
    <xf numFmtId="0" fontId="1" fillId="9" borderId="0" applyNumberFormat="0" applyBorder="0" applyProtection="0">
      <alignment horizontal="left"/>
    </xf>
    <xf numFmtId="0" fontId="1" fillId="10" borderId="0" applyNumberFormat="0" applyBorder="0" applyProtection="0">
      <alignment horizontal="left"/>
    </xf>
    <xf numFmtId="0" fontId="1" fillId="5" borderId="0" applyNumberFormat="0" applyBorder="0" applyProtection="0">
      <alignment horizontal="left"/>
    </xf>
    <xf numFmtId="0" fontId="1" fillId="8" borderId="0" applyNumberFormat="0" applyBorder="0" applyProtection="0">
      <alignment horizontal="left"/>
    </xf>
    <xf numFmtId="0" fontId="1" fillId="11" borderId="0" applyNumberFormat="0" applyBorder="0" applyProtection="0">
      <alignment horizontal="left"/>
    </xf>
    <xf numFmtId="0" fontId="2" fillId="12" borderId="0" applyNumberFormat="0" applyBorder="0" applyProtection="0">
      <alignment horizontal="left"/>
    </xf>
    <xf numFmtId="0" fontId="2" fillId="9" borderId="0" applyNumberFormat="0" applyBorder="0" applyProtection="0">
      <alignment horizontal="left"/>
    </xf>
    <xf numFmtId="0" fontId="2" fillId="10" borderId="0" applyNumberFormat="0" applyBorder="0" applyProtection="0">
      <alignment horizontal="left"/>
    </xf>
    <xf numFmtId="0" fontId="2" fillId="13" borderId="0" applyNumberFormat="0" applyBorder="0" applyProtection="0">
      <alignment horizontal="left"/>
    </xf>
    <xf numFmtId="0" fontId="2" fillId="14" borderId="0" applyNumberFormat="0" applyBorder="0" applyProtection="0">
      <alignment horizontal="left"/>
    </xf>
    <xf numFmtId="0" fontId="2" fillId="15" borderId="0" applyNumberFormat="0" applyBorder="0" applyProtection="0">
      <alignment horizontal="left"/>
    </xf>
    <xf numFmtId="0" fontId="2" fillId="16" borderId="0" applyNumberFormat="0" applyBorder="0" applyProtection="0">
      <alignment horizontal="left"/>
    </xf>
    <xf numFmtId="0" fontId="2" fillId="17" borderId="0" applyNumberFormat="0" applyBorder="0" applyProtection="0">
      <alignment horizontal="left"/>
    </xf>
    <xf numFmtId="0" fontId="2" fillId="18" borderId="0" applyNumberFormat="0" applyBorder="0" applyProtection="0">
      <alignment horizontal="left"/>
    </xf>
    <xf numFmtId="0" fontId="2" fillId="13" borderId="0" applyNumberFormat="0" applyBorder="0" applyProtection="0">
      <alignment horizontal="left"/>
    </xf>
    <xf numFmtId="0" fontId="2" fillId="14" borderId="0" applyNumberFormat="0" applyBorder="0" applyProtection="0">
      <alignment horizontal="left"/>
    </xf>
    <xf numFmtId="0" fontId="2" fillId="19" borderId="0" applyNumberFormat="0" applyBorder="0" applyProtection="0">
      <alignment horizontal="left"/>
    </xf>
    <xf numFmtId="0" fontId="3" fillId="7" borderId="1" applyNumberFormat="0" applyProtection="0">
      <alignment horizontal="left"/>
    </xf>
    <xf numFmtId="0" fontId="4" fillId="20" borderId="2" applyNumberFormat="0" applyProtection="0">
      <alignment horizontal="left"/>
    </xf>
    <xf numFmtId="0" fontId="5" fillId="20" borderId="1" applyNumberFormat="0" applyProtection="0">
      <alignment horizontal="left"/>
    </xf>
    <xf numFmtId="0" fontId="6" fillId="0" borderId="0" applyNumberFormat="0" applyFill="0" applyBorder="0" applyProtection="0">
      <alignment horizontal="left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3" applyNumberFormat="0" applyFill="0" applyProtection="0">
      <alignment horizontal="left"/>
    </xf>
    <xf numFmtId="0" fontId="8" fillId="0" borderId="4" applyNumberFormat="0" applyFill="0" applyProtection="0">
      <alignment horizontal="left"/>
    </xf>
    <xf numFmtId="0" fontId="9" fillId="0" borderId="5" applyNumberFormat="0" applyFill="0" applyProtection="0">
      <alignment horizontal="left"/>
    </xf>
    <xf numFmtId="0" fontId="9" fillId="0" borderId="0" applyNumberFormat="0" applyFill="0" applyBorder="0" applyProtection="0">
      <alignment horizontal="left"/>
    </xf>
    <xf numFmtId="0" fontId="10" fillId="0" borderId="6" applyNumberFormat="0" applyFill="0" applyProtection="0">
      <alignment horizontal="left"/>
    </xf>
    <xf numFmtId="0" fontId="11" fillId="21" borderId="7" applyNumberFormat="0" applyProtection="0">
      <alignment horizontal="left"/>
    </xf>
    <xf numFmtId="0" fontId="12" fillId="0" borderId="0" applyNumberFormat="0" applyFill="0" applyBorder="0" applyProtection="0">
      <alignment horizontal="left"/>
    </xf>
    <xf numFmtId="0" fontId="13" fillId="22" borderId="0" applyNumberFormat="0" applyBorder="0" applyProtection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4" fillId="0" borderId="0">
      <alignment horizontal="left"/>
    </xf>
    <xf numFmtId="0" fontId="15" fillId="3" borderId="0" applyNumberFormat="0" applyBorder="0" applyProtection="0">
      <alignment horizontal="left"/>
    </xf>
    <xf numFmtId="0" fontId="16" fillId="0" borderId="0" applyNumberFormat="0" applyFill="0" applyBorder="0" applyProtection="0">
      <alignment horizontal="left"/>
    </xf>
    <xf numFmtId="0" fontId="14" fillId="23" borderId="8" applyNumberFormat="0" applyProtection="0">
      <alignment horizontal="left"/>
    </xf>
    <xf numFmtId="0" fontId="17" fillId="0" borderId="9" applyNumberFormat="0" applyFill="0" applyProtection="0">
      <alignment horizontal="left"/>
    </xf>
    <xf numFmtId="0" fontId="18" fillId="0" borderId="0" applyNumberFormat="0" applyFill="0" applyBorder="0" applyProtection="0">
      <alignment horizontal="left"/>
    </xf>
    <xf numFmtId="0" fontId="19" fillId="4" borderId="0" applyNumberFormat="0" applyBorder="0" applyProtection="0">
      <alignment horizontal="left"/>
    </xf>
  </cellStyleXfs>
  <cellXfs count="140">
    <xf numFmtId="0" fontId="0" fillId="0" borderId="0" xfId="0"/>
    <xf numFmtId="49" fontId="14" fillId="0" borderId="0" xfId="39" applyNumberFormat="1" applyAlignment="1" applyProtection="1">
      <alignment horizontal="center"/>
    </xf>
    <xf numFmtId="0" fontId="14" fillId="0" borderId="0" xfId="39" applyAlignment="1" applyProtection="1"/>
    <xf numFmtId="2" fontId="14" fillId="0" borderId="0" xfId="39" applyNumberFormat="1" applyAlignment="1" applyProtection="1">
      <alignment horizontal="right"/>
    </xf>
    <xf numFmtId="1" fontId="14" fillId="0" borderId="0" xfId="39" applyNumberFormat="1" applyAlignment="1" applyProtection="1"/>
    <xf numFmtId="1" fontId="14" fillId="0" borderId="0" xfId="39" applyNumberFormat="1" applyAlignment="1" applyProtection="1">
      <alignment horizontal="right"/>
    </xf>
    <xf numFmtId="0" fontId="14" fillId="0" borderId="0" xfId="39" applyBorder="1" applyAlignment="1" applyProtection="1"/>
    <xf numFmtId="1" fontId="14" fillId="0" borderId="0" xfId="39" applyNumberFormat="1" applyBorder="1" applyAlignment="1" applyProtection="1"/>
    <xf numFmtId="0" fontId="20" fillId="0" borderId="0" xfId="39" applyFont="1" applyAlignment="1" applyProtection="1"/>
    <xf numFmtId="2" fontId="21" fillId="0" borderId="0" xfId="39" applyNumberFormat="1" applyFont="1" applyAlignment="1" applyProtection="1">
      <alignment horizontal="right"/>
    </xf>
    <xf numFmtId="0" fontId="21" fillId="0" borderId="0" xfId="39" applyFont="1" applyAlignment="1" applyProtection="1"/>
    <xf numFmtId="1" fontId="21" fillId="0" borderId="0" xfId="39" applyNumberFormat="1" applyFont="1" applyAlignment="1" applyProtection="1"/>
    <xf numFmtId="1" fontId="21" fillId="0" borderId="0" xfId="39" applyNumberFormat="1" applyFont="1" applyAlignment="1" applyProtection="1">
      <alignment horizontal="right"/>
    </xf>
    <xf numFmtId="0" fontId="21" fillId="0" borderId="0" xfId="39" applyFont="1" applyBorder="1" applyAlignment="1" applyProtection="1"/>
    <xf numFmtId="1" fontId="21" fillId="0" borderId="0" xfId="39" applyNumberFormat="1" applyFont="1" applyBorder="1" applyAlignment="1" applyProtection="1"/>
    <xf numFmtId="0" fontId="14" fillId="0" borderId="0" xfId="39" applyAlignment="1"/>
    <xf numFmtId="49" fontId="14" fillId="0" borderId="0" xfId="39" applyNumberFormat="1" applyAlignment="1">
      <alignment horizontal="center"/>
    </xf>
    <xf numFmtId="2" fontId="14" fillId="0" borderId="0" xfId="39" applyNumberFormat="1" applyAlignment="1">
      <alignment horizontal="right"/>
    </xf>
    <xf numFmtId="1" fontId="14" fillId="0" borderId="0" xfId="39" applyNumberFormat="1" applyAlignment="1"/>
    <xf numFmtId="1" fontId="14" fillId="0" borderId="0" xfId="39" applyNumberFormat="1" applyAlignment="1">
      <alignment horizontal="right"/>
    </xf>
    <xf numFmtId="0" fontId="14" fillId="0" borderId="0" xfId="39" applyBorder="1" applyAlignment="1"/>
    <xf numFmtId="1" fontId="14" fillId="0" borderId="0" xfId="39" applyNumberFormat="1" applyBorder="1" applyAlignment="1"/>
    <xf numFmtId="49" fontId="14" fillId="0" borderId="0" xfId="40" applyNumberFormat="1" applyAlignment="1" applyProtection="1">
      <alignment vertical="center"/>
      <protection hidden="1"/>
    </xf>
    <xf numFmtId="0" fontId="14" fillId="0" borderId="0" xfId="40" applyAlignment="1" applyProtection="1">
      <alignment vertical="center"/>
      <protection hidden="1"/>
    </xf>
    <xf numFmtId="49" fontId="22" fillId="0" borderId="0" xfId="40" applyNumberFormat="1" applyFont="1" applyAlignment="1" applyProtection="1">
      <alignment horizontal="right" vertical="center"/>
      <protection hidden="1"/>
    </xf>
    <xf numFmtId="9" fontId="25" fillId="0" borderId="0" xfId="40" applyNumberFormat="1" applyFont="1" applyAlignment="1" applyProtection="1">
      <alignment vertical="center"/>
    </xf>
    <xf numFmtId="0" fontId="14" fillId="0" borderId="0" xfId="40" applyAlignment="1" applyProtection="1"/>
    <xf numFmtId="0" fontId="14" fillId="0" borderId="0" xfId="40" applyAlignment="1"/>
    <xf numFmtId="49" fontId="14" fillId="0" borderId="0" xfId="40" applyNumberFormat="1" applyAlignment="1" applyProtection="1">
      <alignment horizontal="center"/>
    </xf>
    <xf numFmtId="2" fontId="14" fillId="0" borderId="0" xfId="40" applyNumberFormat="1" applyAlignment="1" applyProtection="1">
      <alignment horizontal="right"/>
    </xf>
    <xf numFmtId="1" fontId="14" fillId="0" borderId="0" xfId="40" applyNumberFormat="1" applyAlignment="1" applyProtection="1"/>
    <xf numFmtId="1" fontId="14" fillId="0" borderId="0" xfId="40" applyNumberFormat="1" applyAlignment="1" applyProtection="1">
      <alignment horizontal="right"/>
    </xf>
    <xf numFmtId="0" fontId="14" fillId="0" borderId="0" xfId="40" applyBorder="1" applyAlignment="1" applyProtection="1"/>
    <xf numFmtId="1" fontId="14" fillId="0" borderId="0" xfId="40" applyNumberFormat="1" applyBorder="1" applyAlignment="1" applyProtection="1"/>
    <xf numFmtId="49" fontId="14" fillId="0" borderId="0" xfId="40" applyNumberFormat="1" applyAlignment="1">
      <alignment horizontal="center"/>
    </xf>
    <xf numFmtId="2" fontId="14" fillId="0" borderId="0" xfId="40" applyNumberFormat="1" applyAlignment="1">
      <alignment horizontal="right"/>
    </xf>
    <xf numFmtId="1" fontId="14" fillId="0" borderId="0" xfId="40" applyNumberFormat="1" applyAlignment="1"/>
    <xf numFmtId="1" fontId="14" fillId="0" borderId="0" xfId="40" applyNumberFormat="1" applyAlignment="1">
      <alignment horizontal="right"/>
    </xf>
    <xf numFmtId="0" fontId="14" fillId="0" borderId="0" xfId="40" applyBorder="1" applyAlignment="1"/>
    <xf numFmtId="1" fontId="14" fillId="0" borderId="0" xfId="40" applyNumberFormat="1" applyBorder="1" applyAlignment="1"/>
    <xf numFmtId="0" fontId="14" fillId="0" borderId="0" xfId="41" applyAlignment="1" applyProtection="1"/>
    <xf numFmtId="49" fontId="14" fillId="0" borderId="0" xfId="41" applyNumberFormat="1" applyAlignment="1" applyProtection="1">
      <alignment horizontal="center"/>
    </xf>
    <xf numFmtId="2" fontId="14" fillId="0" borderId="0" xfId="41" applyNumberFormat="1" applyAlignment="1" applyProtection="1">
      <alignment horizontal="right"/>
    </xf>
    <xf numFmtId="1" fontId="14" fillId="0" borderId="0" xfId="41" applyNumberFormat="1" applyAlignment="1" applyProtection="1"/>
    <xf numFmtId="1" fontId="14" fillId="0" borderId="0" xfId="41" applyNumberFormat="1" applyAlignment="1" applyProtection="1">
      <alignment horizontal="right"/>
    </xf>
    <xf numFmtId="0" fontId="14" fillId="0" borderId="0" xfId="41" applyBorder="1" applyAlignment="1" applyProtection="1"/>
    <xf numFmtId="1" fontId="14" fillId="0" borderId="0" xfId="41" applyNumberFormat="1" applyBorder="1" applyAlignment="1" applyProtection="1"/>
    <xf numFmtId="0" fontId="14" fillId="0" borderId="0" xfId="41" applyAlignment="1"/>
    <xf numFmtId="0" fontId="22" fillId="0" borderId="0" xfId="41" applyFont="1" applyAlignment="1" applyProtection="1"/>
    <xf numFmtId="0" fontId="14" fillId="0" borderId="0" xfId="41" applyAlignment="1" applyProtection="1">
      <alignment vertical="center"/>
    </xf>
    <xf numFmtId="0" fontId="14" fillId="0" borderId="0" xfId="41" applyAlignment="1">
      <alignment vertical="center"/>
    </xf>
    <xf numFmtId="0" fontId="30" fillId="0" borderId="0" xfId="41" applyFont="1" applyAlignment="1" applyProtection="1">
      <protection locked="0"/>
    </xf>
    <xf numFmtId="49" fontId="14" fillId="0" borderId="0" xfId="41" applyNumberFormat="1" applyAlignment="1">
      <alignment horizontal="center"/>
    </xf>
    <xf numFmtId="2" fontId="14" fillId="0" borderId="0" xfId="41" applyNumberFormat="1" applyAlignment="1">
      <alignment horizontal="right"/>
    </xf>
    <xf numFmtId="1" fontId="14" fillId="0" borderId="0" xfId="41" applyNumberFormat="1" applyAlignment="1"/>
    <xf numFmtId="1" fontId="14" fillId="0" borderId="0" xfId="41" applyNumberFormat="1" applyAlignment="1">
      <alignment horizontal="right"/>
    </xf>
    <xf numFmtId="0" fontId="14" fillId="0" borderId="0" xfId="41" applyBorder="1" applyAlignment="1"/>
    <xf numFmtId="1" fontId="14" fillId="0" borderId="0" xfId="41" applyNumberFormat="1" applyBorder="1" applyAlignment="1"/>
    <xf numFmtId="0" fontId="0" fillId="0" borderId="0" xfId="0" applyFill="1" applyAlignment="1" applyProtection="1"/>
    <xf numFmtId="0" fontId="31" fillId="24" borderId="0" xfId="0" applyFont="1" applyFill="1" applyAlignment="1">
      <alignment horizontal="center"/>
    </xf>
    <xf numFmtId="49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2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center"/>
    </xf>
    <xf numFmtId="1" fontId="0" fillId="0" borderId="0" xfId="0" applyNumberFormat="1" applyAlignment="1" applyProtection="1"/>
    <xf numFmtId="1" fontId="0" fillId="0" borderId="0" xfId="0" applyNumberFormat="1" applyAlignment="1" applyProtection="1">
      <alignment horizontal="right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 vertical="top" wrapText="1"/>
    </xf>
    <xf numFmtId="49" fontId="32" fillId="25" borderId="0" xfId="0" applyNumberFormat="1" applyFont="1" applyFill="1" applyBorder="1" applyAlignment="1" applyProtection="1">
      <alignment vertical="center"/>
    </xf>
    <xf numFmtId="49" fontId="32" fillId="25" borderId="0" xfId="0" applyNumberFormat="1" applyFont="1" applyFill="1" applyBorder="1" applyAlignment="1" applyProtection="1">
      <alignment horizontal="center" vertical="center"/>
    </xf>
    <xf numFmtId="49" fontId="3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protection hidden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Fill="1" applyAlignment="1"/>
    <xf numFmtId="0" fontId="14" fillId="0" borderId="0" xfId="38" applyFill="1" applyAlignment="1" applyProtection="1"/>
    <xf numFmtId="49" fontId="0" fillId="0" borderId="0" xfId="0" applyNumberFormat="1" applyAlignment="1">
      <alignment horizontal="center"/>
    </xf>
    <xf numFmtId="0" fontId="0" fillId="0" borderId="0" xfId="0" applyAlignment="1"/>
    <xf numFmtId="2" fontId="0" fillId="0" borderId="0" xfId="0" applyNumberFormat="1" applyAlignment="1">
      <alignment horizontal="right"/>
    </xf>
    <xf numFmtId="1" fontId="0" fillId="0" borderId="0" xfId="0" applyNumberFormat="1" applyAlignment="1"/>
    <xf numFmtId="1" fontId="0" fillId="0" borderId="0" xfId="0" applyNumberFormat="1" applyAlignment="1">
      <alignment horizontal="right"/>
    </xf>
    <xf numFmtId="0" fontId="0" fillId="0" borderId="0" xfId="0" applyBorder="1" applyAlignment="1"/>
    <xf numFmtId="1" fontId="0" fillId="0" borderId="0" xfId="0" applyNumberFormat="1" applyBorder="1" applyAlignment="1"/>
    <xf numFmtId="0" fontId="0" fillId="0" borderId="0" xfId="0" applyFill="1" applyBorder="1" applyAlignment="1"/>
    <xf numFmtId="0" fontId="35" fillId="0" borderId="0" xfId="0" applyFont="1" applyBorder="1" applyAlignment="1" applyProtection="1">
      <alignment horizontal="left" vertical="center"/>
      <protection hidden="1"/>
    </xf>
    <xf numFmtId="172" fontId="36" fillId="0" borderId="0" xfId="0" applyNumberFormat="1" applyFont="1" applyFill="1" applyBorder="1" applyAlignment="1" applyProtection="1">
      <alignment horizontal="center" vertical="center"/>
      <protection hidden="1"/>
    </xf>
    <xf numFmtId="2" fontId="14" fillId="0" borderId="0" xfId="0" applyNumberFormat="1" applyFont="1" applyBorder="1" applyAlignment="1" applyProtection="1">
      <alignment horizontal="left" vertical="center"/>
      <protection hidden="1"/>
    </xf>
    <xf numFmtId="49" fontId="37" fillId="0" borderId="0" xfId="0" applyNumberFormat="1" applyFont="1" applyFill="1" applyBorder="1" applyAlignment="1" applyProtection="1">
      <alignment horizontal="right" vertical="center"/>
      <protection hidden="1"/>
    </xf>
    <xf numFmtId="173" fontId="38" fillId="26" borderId="0" xfId="0" applyNumberFormat="1" applyFont="1" applyFill="1" applyBorder="1" applyAlignment="1" applyProtection="1">
      <alignment horizontal="right" vertical="center"/>
      <protection hidden="1"/>
    </xf>
    <xf numFmtId="0" fontId="6" fillId="0" borderId="0" xfId="29" applyBorder="1" applyAlignment="1" applyProtection="1">
      <alignment horizontal="left" vertical="center"/>
      <protection hidden="1"/>
    </xf>
    <xf numFmtId="0" fontId="0" fillId="0" borderId="0" xfId="0" applyAlignment="1" applyProtection="1">
      <protection hidden="1"/>
    </xf>
    <xf numFmtId="0" fontId="40" fillId="0" borderId="0" xfId="0" applyFont="1" applyBorder="1" applyAlignment="1" applyProtection="1">
      <alignment horizontal="left"/>
      <protection hidden="1"/>
    </xf>
    <xf numFmtId="1" fontId="4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 vertical="center"/>
    </xf>
    <xf numFmtId="49" fontId="43" fillId="0" borderId="10" xfId="0" applyNumberFormat="1" applyFont="1" applyBorder="1" applyAlignment="1" applyProtection="1">
      <alignment horizontal="center" vertical="center" wrapText="1"/>
    </xf>
    <xf numFmtId="0" fontId="43" fillId="0" borderId="10" xfId="0" applyFont="1" applyBorder="1" applyAlignment="1" applyProtection="1">
      <alignment horizontal="center" vertical="center" wrapText="1"/>
    </xf>
    <xf numFmtId="1" fontId="44" fillId="0" borderId="10" xfId="0" applyNumberFormat="1" applyFont="1" applyBorder="1" applyAlignment="1" applyProtection="1">
      <alignment horizontal="center" vertical="center" wrapText="1"/>
    </xf>
    <xf numFmtId="1" fontId="44" fillId="0" borderId="10" xfId="0" applyNumberFormat="1" applyFont="1" applyBorder="1" applyAlignment="1" applyProtection="1">
      <alignment horizontal="center" vertical="center" textRotation="90" wrapText="1"/>
    </xf>
    <xf numFmtId="2" fontId="44" fillId="0" borderId="10" xfId="0" applyNumberFormat="1" applyFont="1" applyBorder="1" applyAlignment="1" applyProtection="1">
      <alignment horizontal="center" vertical="center" wrapText="1"/>
    </xf>
    <xf numFmtId="1" fontId="43" fillId="0" borderId="10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protection locked="0"/>
    </xf>
    <xf numFmtId="0" fontId="0" fillId="8" borderId="11" xfId="0" applyFill="1" applyBorder="1" applyAlignment="1" applyProtection="1">
      <protection locked="0" hidden="1"/>
    </xf>
    <xf numFmtId="0" fontId="0" fillId="8" borderId="12" xfId="0" applyFill="1" applyBorder="1" applyAlignment="1" applyProtection="1">
      <protection locked="0" hidden="1"/>
    </xf>
    <xf numFmtId="0" fontId="43" fillId="8" borderId="12" xfId="0" applyFont="1" applyFill="1" applyBorder="1" applyAlignment="1" applyProtection="1">
      <alignment horizontal="center" vertical="center" wrapText="1"/>
      <protection locked="0"/>
    </xf>
    <xf numFmtId="1" fontId="46" fillId="8" borderId="12" xfId="0" applyNumberFormat="1" applyFont="1" applyFill="1" applyBorder="1" applyAlignment="1" applyProtection="1">
      <alignment horizontal="center" vertical="center"/>
      <protection locked="0"/>
    </xf>
    <xf numFmtId="2" fontId="47" fillId="8" borderId="13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protection locked="0"/>
    </xf>
    <xf numFmtId="49" fontId="48" fillId="0" borderId="10" xfId="0" applyNumberFormat="1" applyFont="1" applyBorder="1" applyAlignment="1" applyProtection="1">
      <alignment horizontal="center" vertical="center"/>
      <protection hidden="1"/>
    </xf>
    <xf numFmtId="0" fontId="49" fillId="0" borderId="10" xfId="0" applyFont="1" applyBorder="1" applyAlignment="1" applyProtection="1">
      <alignment horizontal="left" vertical="center" wrapText="1"/>
      <protection locked="0"/>
    </xf>
    <xf numFmtId="2" fontId="48" fillId="0" borderId="10" xfId="0" applyNumberFormat="1" applyFont="1" applyBorder="1" applyAlignment="1" applyProtection="1">
      <alignment horizontal="right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1" fontId="48" fillId="0" borderId="10" xfId="0" applyNumberFormat="1" applyFont="1" applyBorder="1" applyAlignment="1" applyProtection="1">
      <alignment horizontal="center" vertical="center"/>
      <protection locked="0"/>
    </xf>
    <xf numFmtId="1" fontId="43" fillId="22" borderId="10" xfId="0" applyNumberFormat="1" applyFont="1" applyFill="1" applyBorder="1" applyAlignment="1" applyProtection="1">
      <alignment horizontal="center" vertical="center"/>
      <protection locked="0"/>
    </xf>
    <xf numFmtId="2" fontId="48" fillId="0" borderId="10" xfId="0" applyNumberFormat="1" applyFont="1" applyBorder="1" applyAlignment="1" applyProtection="1">
      <alignment horizontal="right" vertical="center"/>
      <protection hidden="1"/>
    </xf>
    <xf numFmtId="0" fontId="50" fillId="0" borderId="10" xfId="0" applyFont="1" applyBorder="1" applyAlignment="1" applyProtection="1">
      <protection locked="0" hidden="1"/>
    </xf>
    <xf numFmtId="0" fontId="0" fillId="20" borderId="11" xfId="0" applyFont="1" applyFill="1" applyBorder="1" applyAlignment="1" applyProtection="1">
      <protection locked="0" hidden="1"/>
    </xf>
    <xf numFmtId="0" fontId="0" fillId="20" borderId="12" xfId="0" applyFont="1" applyFill="1" applyBorder="1" applyAlignment="1" applyProtection="1">
      <protection locked="0" hidden="1"/>
    </xf>
    <xf numFmtId="0" fontId="43" fillId="20" borderId="12" xfId="0" applyFont="1" applyFill="1" applyBorder="1" applyAlignment="1" applyProtection="1">
      <alignment horizontal="center" vertical="center" wrapText="1"/>
      <protection locked="0"/>
    </xf>
    <xf numFmtId="1" fontId="47" fillId="20" borderId="12" xfId="0" applyNumberFormat="1" applyFont="1" applyFill="1" applyBorder="1" applyAlignment="1" applyProtection="1">
      <alignment horizontal="center" vertical="center"/>
      <protection locked="0"/>
    </xf>
    <xf numFmtId="2" fontId="47" fillId="20" borderId="13" xfId="0" applyNumberFormat="1" applyFont="1" applyFill="1" applyBorder="1" applyAlignment="1" applyProtection="1">
      <alignment horizontal="right" vertical="center"/>
      <protection locked="0"/>
    </xf>
    <xf numFmtId="0" fontId="49" fillId="0" borderId="10" xfId="0" applyFont="1" applyBorder="1" applyAlignment="1" applyProtection="1">
      <alignment horizontal="left" vertical="top" wrapText="1"/>
      <protection locked="0"/>
    </xf>
    <xf numFmtId="1" fontId="42" fillId="0" borderId="0" xfId="0" applyNumberFormat="1" applyFont="1" applyBorder="1" applyAlignment="1"/>
    <xf numFmtId="0" fontId="34" fillId="27" borderId="14" xfId="28" applyFont="1" applyFill="1" applyBorder="1" applyProtection="1">
      <alignment horizontal="left"/>
      <protection hidden="1"/>
    </xf>
    <xf numFmtId="0" fontId="34" fillId="27" borderId="15" xfId="29" applyFont="1" applyFill="1" applyBorder="1" applyAlignment="1" applyProtection="1">
      <alignment horizontal="left" vertical="center"/>
      <protection hidden="1"/>
    </xf>
    <xf numFmtId="0" fontId="34" fillId="27" borderId="14" xfId="29" applyFont="1" applyFill="1" applyBorder="1" applyAlignment="1" applyProtection="1">
      <alignment horizontal="left" vertical="center"/>
      <protection hidden="1"/>
    </xf>
    <xf numFmtId="49" fontId="39" fillId="0" borderId="0" xfId="0" applyNumberFormat="1" applyFont="1" applyFill="1" applyBorder="1" applyAlignment="1" applyProtection="1">
      <alignment horizontal="right" vertical="top" wrapText="1"/>
    </xf>
    <xf numFmtId="0" fontId="21" fillId="0" borderId="10" xfId="39" applyFont="1" applyBorder="1" applyAlignment="1" applyProtection="1">
      <alignment horizontal="left"/>
      <protection locked="0"/>
    </xf>
    <xf numFmtId="49" fontId="22" fillId="0" borderId="0" xfId="40" applyNumberFormat="1" applyFont="1" applyBorder="1" applyAlignment="1" applyProtection="1">
      <alignment horizontal="right" vertical="center"/>
      <protection hidden="1"/>
    </xf>
    <xf numFmtId="9" fontId="25" fillId="0" borderId="0" xfId="40" applyNumberFormat="1" applyFont="1" applyBorder="1" applyAlignment="1" applyProtection="1">
      <alignment horizontal="center" vertical="center"/>
    </xf>
    <xf numFmtId="49" fontId="26" fillId="8" borderId="0" xfId="40" applyNumberFormat="1" applyFont="1" applyFill="1" applyBorder="1" applyAlignment="1" applyProtection="1">
      <alignment horizontal="left" vertical="center" wrapText="1"/>
    </xf>
    <xf numFmtId="49" fontId="27" fillId="8" borderId="0" xfId="40" applyNumberFormat="1" applyFont="1" applyFill="1" applyBorder="1" applyAlignment="1" applyProtection="1">
      <alignment horizontal="center" vertical="center" wrapText="1"/>
    </xf>
    <xf numFmtId="49" fontId="28" fillId="0" borderId="0" xfId="40" applyNumberFormat="1" applyFont="1" applyBorder="1" applyAlignment="1" applyProtection="1">
      <alignment horizontal="left" vertical="center" wrapText="1"/>
    </xf>
    <xf numFmtId="49" fontId="22" fillId="0" borderId="0" xfId="40" applyNumberFormat="1" applyFont="1" applyBorder="1" applyAlignment="1" applyProtection="1">
      <alignment horizontal="left" vertical="center" wrapText="1"/>
    </xf>
    <xf numFmtId="49" fontId="14" fillId="0" borderId="0" xfId="40" applyNumberFormat="1" applyBorder="1" applyAlignment="1" applyProtection="1">
      <alignment horizontal="center" vertical="center" wrapText="1"/>
    </xf>
    <xf numFmtId="49" fontId="29" fillId="8" borderId="0" xfId="40" applyNumberFormat="1" applyFont="1" applyFill="1" applyBorder="1" applyAlignment="1" applyProtection="1">
      <alignment horizontal="center" vertical="center" wrapText="1"/>
    </xf>
    <xf numFmtId="0" fontId="22" fillId="22" borderId="0" xfId="41" applyFont="1" applyFill="1" applyBorder="1" applyAlignment="1" applyProtection="1">
      <alignment horizontal="left" vertical="center" wrapText="1"/>
    </xf>
    <xf numFmtId="0" fontId="22" fillId="22" borderId="0" xfId="41" applyFont="1" applyFill="1" applyBorder="1" applyAlignment="1" applyProtection="1">
      <alignment horizontal="left" wrapText="1"/>
    </xf>
    <xf numFmtId="0" fontId="22" fillId="22" borderId="0" xfId="41" applyFont="1" applyFill="1" applyBorder="1" applyAlignment="1" applyProtection="1">
      <alignment horizontal="left" vertical="top" wrapText="1"/>
    </xf>
    <xf numFmtId="0" fontId="45" fillId="8" borderId="12" xfId="0" applyFont="1" applyFill="1" applyBorder="1" applyAlignment="1" applyProtection="1">
      <alignment horizontal="center" vertical="center" wrapText="1"/>
      <protection locked="0"/>
    </xf>
    <xf numFmtId="0" fontId="43" fillId="20" borderId="12" xfId="0" applyFont="1" applyFill="1" applyBorder="1" applyAlignment="1" applyProtection="1">
      <alignment horizontal="center" vertical="center" wrapText="1"/>
      <protection locked="0"/>
    </xf>
  </cellXfs>
  <cellStyles count="48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Гиперссылка_Шаблон_прайса_Trivol_2021-06_оптовая-----------" xfId="29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_Price_Trivol_исходник2010" xfId="38"/>
    <cellStyle name="Обычный_Шаблон_прайса_Trivol_2018-06-28" xfId="39"/>
    <cellStyle name="Обычный_Шаблон_прайса_Trivol_2018-06-28_Шаблон_прайса_Trivol_2023-07-18_(Базовая)" xfId="40"/>
    <cellStyle name="Обычный_Шаблон_прайса_Trivol_2024-01-09" xfId="41"/>
    <cellStyle name="Плохой" xfId="42" builtinId="27" customBuiltin="1"/>
    <cellStyle name="Пояснение" xfId="43" builtinId="53" customBuiltin="1"/>
    <cellStyle name="Примечание" xfId="44" builtinId="10" customBuiltin="1"/>
    <cellStyle name="Связанная ячейка" xfId="45" builtinId="24" customBuiltin="1"/>
    <cellStyle name="Текст предупреждения" xfId="46" builtinId="11" customBuiltin="1"/>
    <cellStyle name="Хороший" xfId="47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76" Type="http://schemas.openxmlformats.org/officeDocument/2006/relationships/image" Target="../media/image76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61" Type="http://schemas.openxmlformats.org/officeDocument/2006/relationships/image" Target="../media/image61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pn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pn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2</xdr:col>
      <xdr:colOff>19050</xdr:colOff>
      <xdr:row>3</xdr:row>
      <xdr:rowOff>133350</xdr:rowOff>
    </xdr:to>
    <xdr:grpSp>
      <xdr:nvGrpSpPr>
        <xdr:cNvPr id="1025" name="Group 590"/>
        <xdr:cNvGrpSpPr>
          <a:grpSpLocks/>
        </xdr:cNvGrpSpPr>
      </xdr:nvGrpSpPr>
      <xdr:grpSpPr bwMode="auto">
        <a:xfrm>
          <a:off x="152400" y="57150"/>
          <a:ext cx="704850" cy="723900"/>
          <a:chOff x="727" y="174"/>
          <a:chExt cx="96" cy="96"/>
        </a:xfrm>
      </xdr:grpSpPr>
      <xdr:sp macro="" textlink="">
        <xdr:nvSpPr>
          <xdr:cNvPr id="1026" name="Oval 591"/>
          <xdr:cNvSpPr>
            <a:spLocks noChangeAspect="1" noChangeArrowheads="1"/>
          </xdr:cNvSpPr>
        </xdr:nvSpPr>
        <xdr:spPr bwMode="auto">
          <a:xfrm>
            <a:off x="727" y="174"/>
            <a:ext cx="96" cy="96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pic>
        <xdr:nvPicPr>
          <xdr:cNvPr id="1027" name="Picture 592" descr="Znak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 rot="10800000">
            <a:off x="733" y="179"/>
            <a:ext cx="85" cy="8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2</xdr:col>
      <xdr:colOff>19050</xdr:colOff>
      <xdr:row>3</xdr:row>
      <xdr:rowOff>133350</xdr:rowOff>
    </xdr:to>
    <xdr:grpSp>
      <xdr:nvGrpSpPr>
        <xdr:cNvPr id="2049" name="Group 590"/>
        <xdr:cNvGrpSpPr>
          <a:grpSpLocks/>
        </xdr:cNvGrpSpPr>
      </xdr:nvGrpSpPr>
      <xdr:grpSpPr bwMode="auto">
        <a:xfrm>
          <a:off x="152400" y="57150"/>
          <a:ext cx="704850" cy="723900"/>
          <a:chOff x="727" y="174"/>
          <a:chExt cx="96" cy="96"/>
        </a:xfrm>
      </xdr:grpSpPr>
      <xdr:sp macro="" textlink="">
        <xdr:nvSpPr>
          <xdr:cNvPr id="2050" name="Oval 591"/>
          <xdr:cNvSpPr>
            <a:spLocks noChangeAspect="1" noChangeArrowheads="1"/>
          </xdr:cNvSpPr>
        </xdr:nvSpPr>
        <xdr:spPr bwMode="auto">
          <a:xfrm>
            <a:off x="727" y="174"/>
            <a:ext cx="96" cy="96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pic>
        <xdr:nvPicPr>
          <xdr:cNvPr id="2051" name="Picture 592" descr="Znak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 rot="10800000">
            <a:off x="733" y="179"/>
            <a:ext cx="85" cy="8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2</xdr:col>
      <xdr:colOff>19050</xdr:colOff>
      <xdr:row>3</xdr:row>
      <xdr:rowOff>133350</xdr:rowOff>
    </xdr:to>
    <xdr:grpSp>
      <xdr:nvGrpSpPr>
        <xdr:cNvPr id="3073" name="Group 590"/>
        <xdr:cNvGrpSpPr>
          <a:grpSpLocks/>
        </xdr:cNvGrpSpPr>
      </xdr:nvGrpSpPr>
      <xdr:grpSpPr bwMode="auto">
        <a:xfrm>
          <a:off x="152400" y="57150"/>
          <a:ext cx="704850" cy="723900"/>
          <a:chOff x="727" y="174"/>
          <a:chExt cx="96" cy="96"/>
        </a:xfrm>
      </xdr:grpSpPr>
      <xdr:sp macro="" textlink="">
        <xdr:nvSpPr>
          <xdr:cNvPr id="3074" name="Oval 591"/>
          <xdr:cNvSpPr>
            <a:spLocks noChangeAspect="1" noChangeArrowheads="1"/>
          </xdr:cNvSpPr>
        </xdr:nvSpPr>
        <xdr:spPr bwMode="auto">
          <a:xfrm>
            <a:off x="727" y="174"/>
            <a:ext cx="96" cy="96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pic>
        <xdr:nvPicPr>
          <xdr:cNvPr id="3075" name="Picture 592" descr="Znak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 rot="10800000">
            <a:off x="733" y="179"/>
            <a:ext cx="85" cy="8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2</xdr:col>
      <xdr:colOff>19050</xdr:colOff>
      <xdr:row>3</xdr:row>
      <xdr:rowOff>133350</xdr:rowOff>
    </xdr:to>
    <xdr:grpSp>
      <xdr:nvGrpSpPr>
        <xdr:cNvPr id="4097" name="Group 590"/>
        <xdr:cNvGrpSpPr>
          <a:grpSpLocks/>
        </xdr:cNvGrpSpPr>
      </xdr:nvGrpSpPr>
      <xdr:grpSpPr bwMode="auto">
        <a:xfrm>
          <a:off x="152400" y="57150"/>
          <a:ext cx="704850" cy="723900"/>
          <a:chOff x="727" y="174"/>
          <a:chExt cx="96" cy="96"/>
        </a:xfrm>
      </xdr:grpSpPr>
      <xdr:sp macro="" textlink="">
        <xdr:nvSpPr>
          <xdr:cNvPr id="4098" name="Oval 591"/>
          <xdr:cNvSpPr>
            <a:spLocks noChangeAspect="1" noChangeArrowheads="1"/>
          </xdr:cNvSpPr>
        </xdr:nvSpPr>
        <xdr:spPr bwMode="auto">
          <a:xfrm>
            <a:off x="727" y="174"/>
            <a:ext cx="96" cy="96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pic>
        <xdr:nvPicPr>
          <xdr:cNvPr id="4099" name="Picture 592" descr="Znak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 rot="10800000">
            <a:off x="733" y="179"/>
            <a:ext cx="85" cy="8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19050</xdr:colOff>
      <xdr:row>21</xdr:row>
      <xdr:rowOff>19050</xdr:rowOff>
    </xdr:from>
    <xdr:to>
      <xdr:col>2</xdr:col>
      <xdr:colOff>714375</xdr:colOff>
      <xdr:row>21</xdr:row>
      <xdr:rowOff>914400</xdr:rowOff>
    </xdr:to>
    <xdr:pic>
      <xdr:nvPicPr>
        <xdr:cNvPr id="4100" name="Picture 4" descr="05-18-001_0_F100-front-2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0" y="3743325"/>
          <a:ext cx="6953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22</xdr:row>
      <xdr:rowOff>9525</xdr:rowOff>
    </xdr:from>
    <xdr:to>
      <xdr:col>2</xdr:col>
      <xdr:colOff>714375</xdr:colOff>
      <xdr:row>22</xdr:row>
      <xdr:rowOff>790575</xdr:rowOff>
    </xdr:to>
    <xdr:pic>
      <xdr:nvPicPr>
        <xdr:cNvPr id="4101" name="Picture 5" descr="05-18-002_0_roll-F50-back_20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7250" y="4648200"/>
          <a:ext cx="6953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23</xdr:row>
      <xdr:rowOff>19050</xdr:rowOff>
    </xdr:from>
    <xdr:to>
      <xdr:col>2</xdr:col>
      <xdr:colOff>714375</xdr:colOff>
      <xdr:row>23</xdr:row>
      <xdr:rowOff>981075</xdr:rowOff>
    </xdr:to>
    <xdr:pic>
      <xdr:nvPicPr>
        <xdr:cNvPr id="4102" name="Picture 6" descr="05-18-003_0_SS100_front-20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57250" y="5543550"/>
          <a:ext cx="6953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24</xdr:row>
      <xdr:rowOff>19050</xdr:rowOff>
    </xdr:from>
    <xdr:to>
      <xdr:col>2</xdr:col>
      <xdr:colOff>714375</xdr:colOff>
      <xdr:row>24</xdr:row>
      <xdr:rowOff>914400</xdr:rowOff>
    </xdr:to>
    <xdr:pic>
      <xdr:nvPicPr>
        <xdr:cNvPr id="4103" name="Picture 7" descr="05-18-004_0_ss25_back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57250" y="6524625"/>
          <a:ext cx="6953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27</xdr:row>
      <xdr:rowOff>9525</xdr:rowOff>
    </xdr:from>
    <xdr:to>
      <xdr:col>2</xdr:col>
      <xdr:colOff>714375</xdr:colOff>
      <xdr:row>27</xdr:row>
      <xdr:rowOff>1200150</xdr:rowOff>
    </xdr:to>
    <xdr:pic>
      <xdr:nvPicPr>
        <xdr:cNvPr id="4104" name="Picture 8" descr="05-18-007_0_roll_kv-uzk_front-20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57250" y="9210675"/>
          <a:ext cx="69532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29</xdr:row>
      <xdr:rowOff>9525</xdr:rowOff>
    </xdr:from>
    <xdr:to>
      <xdr:col>2</xdr:col>
      <xdr:colOff>704850</xdr:colOff>
      <xdr:row>30</xdr:row>
      <xdr:rowOff>19050</xdr:rowOff>
    </xdr:to>
    <xdr:pic>
      <xdr:nvPicPr>
        <xdr:cNvPr id="4105" name="Picture 9" descr="05-18-009_0_roll_kv-big_front-200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7250" y="11306175"/>
          <a:ext cx="6858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31</xdr:row>
      <xdr:rowOff>19050</xdr:rowOff>
    </xdr:from>
    <xdr:to>
      <xdr:col>2</xdr:col>
      <xdr:colOff>714375</xdr:colOff>
      <xdr:row>31</xdr:row>
      <xdr:rowOff>1066800</xdr:rowOff>
    </xdr:to>
    <xdr:pic>
      <xdr:nvPicPr>
        <xdr:cNvPr id="4106" name="Picture 10" descr="05-15-001_0_Motovilo_small_one-20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57250" y="12582525"/>
          <a:ext cx="695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32</xdr:row>
      <xdr:rowOff>19050</xdr:rowOff>
    </xdr:from>
    <xdr:to>
      <xdr:col>2</xdr:col>
      <xdr:colOff>714375</xdr:colOff>
      <xdr:row>32</xdr:row>
      <xdr:rowOff>933450</xdr:rowOff>
    </xdr:to>
    <xdr:pic>
      <xdr:nvPicPr>
        <xdr:cNvPr id="4107" name="Picture 11" descr="05-15-002_motovilo_trechr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57250" y="13658850"/>
          <a:ext cx="695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33</xdr:row>
      <xdr:rowOff>19050</xdr:rowOff>
    </xdr:from>
    <xdr:to>
      <xdr:col>2</xdr:col>
      <xdr:colOff>714375</xdr:colOff>
      <xdr:row>33</xdr:row>
      <xdr:rowOff>1276350</xdr:rowOff>
    </xdr:to>
    <xdr:pic>
      <xdr:nvPicPr>
        <xdr:cNvPr id="4108" name="Picture 12" descr="05-15-005_chelnok_nabor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57250" y="14592300"/>
          <a:ext cx="6953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34</xdr:row>
      <xdr:rowOff>19050</xdr:rowOff>
    </xdr:from>
    <xdr:to>
      <xdr:col>2</xdr:col>
      <xdr:colOff>714375</xdr:colOff>
      <xdr:row>34</xdr:row>
      <xdr:rowOff>1276350</xdr:rowOff>
    </xdr:to>
    <xdr:pic>
      <xdr:nvPicPr>
        <xdr:cNvPr id="4109" name="Picture 13" descr="05-15-006_chelnok_smoll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57250" y="15868650"/>
          <a:ext cx="6953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35</xdr:row>
      <xdr:rowOff>19050</xdr:rowOff>
    </xdr:from>
    <xdr:to>
      <xdr:col>2</xdr:col>
      <xdr:colOff>714375</xdr:colOff>
      <xdr:row>35</xdr:row>
      <xdr:rowOff>1276350</xdr:rowOff>
    </xdr:to>
    <xdr:pic>
      <xdr:nvPicPr>
        <xdr:cNvPr id="4110" name="Picture 14" descr="05-15-007_chelnok_medium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857250" y="17145000"/>
          <a:ext cx="6953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36</xdr:row>
      <xdr:rowOff>19050</xdr:rowOff>
    </xdr:from>
    <xdr:to>
      <xdr:col>2</xdr:col>
      <xdr:colOff>714375</xdr:colOff>
      <xdr:row>36</xdr:row>
      <xdr:rowOff>1276350</xdr:rowOff>
    </xdr:to>
    <xdr:pic>
      <xdr:nvPicPr>
        <xdr:cNvPr id="4111" name="Picture 15" descr="05-15-008_chelnok_bi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857250" y="18421350"/>
          <a:ext cx="69532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37</xdr:row>
      <xdr:rowOff>19050</xdr:rowOff>
    </xdr:from>
    <xdr:to>
      <xdr:col>2</xdr:col>
      <xdr:colOff>714375</xdr:colOff>
      <xdr:row>37</xdr:row>
      <xdr:rowOff>552450</xdr:rowOff>
    </xdr:to>
    <xdr:pic>
      <xdr:nvPicPr>
        <xdr:cNvPr id="4112" name="Picture 16" descr="05-15-009_poplavok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857250" y="19697700"/>
          <a:ext cx="6953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41</xdr:row>
      <xdr:rowOff>19050</xdr:rowOff>
    </xdr:from>
    <xdr:to>
      <xdr:col>2</xdr:col>
      <xdr:colOff>714375</xdr:colOff>
      <xdr:row>41</xdr:row>
      <xdr:rowOff>723900</xdr:rowOff>
    </xdr:to>
    <xdr:pic>
      <xdr:nvPicPr>
        <xdr:cNvPr id="4113" name="Picture 17" descr="05-14-002_0_кристалл165_200x200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57250" y="21488400"/>
          <a:ext cx="6953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48</xdr:row>
      <xdr:rowOff>9525</xdr:rowOff>
    </xdr:from>
    <xdr:to>
      <xdr:col>2</xdr:col>
      <xdr:colOff>714375</xdr:colOff>
      <xdr:row>48</xdr:row>
      <xdr:rowOff>1114425</xdr:rowOff>
    </xdr:to>
    <xdr:pic>
      <xdr:nvPicPr>
        <xdr:cNvPr id="4114" name="Picture 18" descr="05-12-005_0_леска-Nord_в_упаковке-1_128x200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857250" y="24974550"/>
          <a:ext cx="695325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49</xdr:row>
      <xdr:rowOff>19050</xdr:rowOff>
    </xdr:from>
    <xdr:to>
      <xdr:col>2</xdr:col>
      <xdr:colOff>714375</xdr:colOff>
      <xdr:row>49</xdr:row>
      <xdr:rowOff>762000</xdr:rowOff>
    </xdr:to>
    <xdr:pic>
      <xdr:nvPicPr>
        <xdr:cNvPr id="4115" name="Picture 19" descr="05-12-006_0_леска-Nord-1_142x150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857250" y="26108025"/>
          <a:ext cx="6953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52</xdr:row>
      <xdr:rowOff>9525</xdr:rowOff>
    </xdr:from>
    <xdr:to>
      <xdr:col>2</xdr:col>
      <xdr:colOff>714375</xdr:colOff>
      <xdr:row>52</xdr:row>
      <xdr:rowOff>1190625</xdr:rowOff>
    </xdr:to>
    <xdr:pic>
      <xdr:nvPicPr>
        <xdr:cNvPr id="4116" name="Picture 20" descr="05-13-005_0_леска_Zubr_в_упаковке-1_120x200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857250" y="27498675"/>
          <a:ext cx="6953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53</xdr:row>
      <xdr:rowOff>19050</xdr:rowOff>
    </xdr:from>
    <xdr:to>
      <xdr:col>2</xdr:col>
      <xdr:colOff>714375</xdr:colOff>
      <xdr:row>53</xdr:row>
      <xdr:rowOff>762000</xdr:rowOff>
    </xdr:to>
    <xdr:pic>
      <xdr:nvPicPr>
        <xdr:cNvPr id="4117" name="Picture 21" descr="05-13-006_0_леска_Zubr-1_144x150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857250" y="28708350"/>
          <a:ext cx="6953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56</xdr:row>
      <xdr:rowOff>19050</xdr:rowOff>
    </xdr:from>
    <xdr:to>
      <xdr:col>2</xdr:col>
      <xdr:colOff>714375</xdr:colOff>
      <xdr:row>56</xdr:row>
      <xdr:rowOff>676275</xdr:rowOff>
    </xdr:to>
    <xdr:pic>
      <xdr:nvPicPr>
        <xdr:cNvPr id="4118" name="Picture 22" descr="05-05-016_0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857250" y="30099000"/>
          <a:ext cx="6953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57</xdr:row>
      <xdr:rowOff>19050</xdr:rowOff>
    </xdr:from>
    <xdr:to>
      <xdr:col>2</xdr:col>
      <xdr:colOff>714375</xdr:colOff>
      <xdr:row>57</xdr:row>
      <xdr:rowOff>561975</xdr:rowOff>
    </xdr:to>
    <xdr:pic>
      <xdr:nvPicPr>
        <xdr:cNvPr id="4119" name="Picture 23" descr="05-05-010_0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857250" y="30775275"/>
          <a:ext cx="6953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58</xdr:row>
      <xdr:rowOff>19050</xdr:rowOff>
    </xdr:from>
    <xdr:to>
      <xdr:col>2</xdr:col>
      <xdr:colOff>714375</xdr:colOff>
      <xdr:row>58</xdr:row>
      <xdr:rowOff>609600</xdr:rowOff>
    </xdr:to>
    <xdr:pic>
      <xdr:nvPicPr>
        <xdr:cNvPr id="4120" name="Picture 24" descr="05-05-017_0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857250" y="31337250"/>
          <a:ext cx="6953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59</xdr:row>
      <xdr:rowOff>19050</xdr:rowOff>
    </xdr:from>
    <xdr:to>
      <xdr:col>2</xdr:col>
      <xdr:colOff>714375</xdr:colOff>
      <xdr:row>59</xdr:row>
      <xdr:rowOff>542925</xdr:rowOff>
    </xdr:to>
    <xdr:pic>
      <xdr:nvPicPr>
        <xdr:cNvPr id="4121" name="Picture 25" descr="05-05-011_0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857250" y="31956375"/>
          <a:ext cx="6953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60</xdr:row>
      <xdr:rowOff>19050</xdr:rowOff>
    </xdr:from>
    <xdr:to>
      <xdr:col>2</xdr:col>
      <xdr:colOff>714375</xdr:colOff>
      <xdr:row>60</xdr:row>
      <xdr:rowOff>304800</xdr:rowOff>
    </xdr:to>
    <xdr:pic>
      <xdr:nvPicPr>
        <xdr:cNvPr id="4122" name="Picture 26" descr="05-05-015_0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857250" y="32499300"/>
          <a:ext cx="6953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61</xdr:row>
      <xdr:rowOff>9525</xdr:rowOff>
    </xdr:from>
    <xdr:to>
      <xdr:col>2</xdr:col>
      <xdr:colOff>714375</xdr:colOff>
      <xdr:row>61</xdr:row>
      <xdr:rowOff>714375</xdr:rowOff>
    </xdr:to>
    <xdr:pic>
      <xdr:nvPicPr>
        <xdr:cNvPr id="4123" name="Picture 27" descr="05-05-022_0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857250" y="32966025"/>
          <a:ext cx="6953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62</xdr:row>
      <xdr:rowOff>9525</xdr:rowOff>
    </xdr:from>
    <xdr:to>
      <xdr:col>2</xdr:col>
      <xdr:colOff>714375</xdr:colOff>
      <xdr:row>62</xdr:row>
      <xdr:rowOff>714375</xdr:rowOff>
    </xdr:to>
    <xdr:pic>
      <xdr:nvPicPr>
        <xdr:cNvPr id="4124" name="Picture 28" descr="05-05-026_0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857250" y="33689925"/>
          <a:ext cx="6953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64</xdr:row>
      <xdr:rowOff>19050</xdr:rowOff>
    </xdr:from>
    <xdr:to>
      <xdr:col>2</xdr:col>
      <xdr:colOff>714375</xdr:colOff>
      <xdr:row>64</xdr:row>
      <xdr:rowOff>609600</xdr:rowOff>
    </xdr:to>
    <xdr:pic>
      <xdr:nvPicPr>
        <xdr:cNvPr id="4125" name="Picture 29" descr="05-05-027_0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857250" y="35052000"/>
          <a:ext cx="6953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65</xdr:row>
      <xdr:rowOff>19050</xdr:rowOff>
    </xdr:from>
    <xdr:to>
      <xdr:col>2</xdr:col>
      <xdr:colOff>714375</xdr:colOff>
      <xdr:row>65</xdr:row>
      <xdr:rowOff>676275</xdr:rowOff>
    </xdr:to>
    <xdr:pic>
      <xdr:nvPicPr>
        <xdr:cNvPr id="4126" name="Picture 30" descr="05-05-021_0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857250" y="35680650"/>
          <a:ext cx="6953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66</xdr:row>
      <xdr:rowOff>19050</xdr:rowOff>
    </xdr:from>
    <xdr:to>
      <xdr:col>2</xdr:col>
      <xdr:colOff>714375</xdr:colOff>
      <xdr:row>66</xdr:row>
      <xdr:rowOff>723900</xdr:rowOff>
    </xdr:to>
    <xdr:pic>
      <xdr:nvPicPr>
        <xdr:cNvPr id="4127" name="Picture 31" descr="05-05-033_0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857250" y="36356925"/>
          <a:ext cx="6953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67</xdr:row>
      <xdr:rowOff>19050</xdr:rowOff>
    </xdr:from>
    <xdr:to>
      <xdr:col>2</xdr:col>
      <xdr:colOff>714375</xdr:colOff>
      <xdr:row>67</xdr:row>
      <xdr:rowOff>695325</xdr:rowOff>
    </xdr:to>
    <xdr:pic>
      <xdr:nvPicPr>
        <xdr:cNvPr id="4128" name="Picture 32" descr="05-05-036_0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857250" y="37090350"/>
          <a:ext cx="6953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68</xdr:row>
      <xdr:rowOff>19050</xdr:rowOff>
    </xdr:from>
    <xdr:to>
      <xdr:col>2</xdr:col>
      <xdr:colOff>714375</xdr:colOff>
      <xdr:row>68</xdr:row>
      <xdr:rowOff>723900</xdr:rowOff>
    </xdr:to>
    <xdr:pic>
      <xdr:nvPicPr>
        <xdr:cNvPr id="4129" name="Picture 33" descr="05-05-030_0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857250" y="37785675"/>
          <a:ext cx="6953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69</xdr:row>
      <xdr:rowOff>9525</xdr:rowOff>
    </xdr:from>
    <xdr:to>
      <xdr:col>2</xdr:col>
      <xdr:colOff>714375</xdr:colOff>
      <xdr:row>69</xdr:row>
      <xdr:rowOff>714375</xdr:rowOff>
    </xdr:to>
    <xdr:pic>
      <xdr:nvPicPr>
        <xdr:cNvPr id="4130" name="Picture 34" descr="05-05-037_0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857250" y="38509575"/>
          <a:ext cx="6953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70</xdr:row>
      <xdr:rowOff>19050</xdr:rowOff>
    </xdr:from>
    <xdr:to>
      <xdr:col>2</xdr:col>
      <xdr:colOff>714375</xdr:colOff>
      <xdr:row>70</xdr:row>
      <xdr:rowOff>381000</xdr:rowOff>
    </xdr:to>
    <xdr:pic>
      <xdr:nvPicPr>
        <xdr:cNvPr id="4131" name="Picture 35" descr="05-05-031_0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857250" y="39243000"/>
          <a:ext cx="6953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71</xdr:row>
      <xdr:rowOff>9525</xdr:rowOff>
    </xdr:from>
    <xdr:to>
      <xdr:col>2</xdr:col>
      <xdr:colOff>714375</xdr:colOff>
      <xdr:row>71</xdr:row>
      <xdr:rowOff>714375</xdr:rowOff>
    </xdr:to>
    <xdr:pic>
      <xdr:nvPicPr>
        <xdr:cNvPr id="4132" name="Picture 36" descr="05-05-044_0"/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857250" y="39862125"/>
          <a:ext cx="6953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72</xdr:row>
      <xdr:rowOff>9525</xdr:rowOff>
    </xdr:from>
    <xdr:to>
      <xdr:col>2</xdr:col>
      <xdr:colOff>714375</xdr:colOff>
      <xdr:row>72</xdr:row>
      <xdr:rowOff>714375</xdr:rowOff>
    </xdr:to>
    <xdr:pic>
      <xdr:nvPicPr>
        <xdr:cNvPr id="4133" name="Picture 37" descr="05-05-046_0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857250" y="40586025"/>
          <a:ext cx="6953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73</xdr:row>
      <xdr:rowOff>19050</xdr:rowOff>
    </xdr:from>
    <xdr:to>
      <xdr:col>2</xdr:col>
      <xdr:colOff>714375</xdr:colOff>
      <xdr:row>73</xdr:row>
      <xdr:rowOff>647700</xdr:rowOff>
    </xdr:to>
    <xdr:pic>
      <xdr:nvPicPr>
        <xdr:cNvPr id="4134" name="Picture 38" descr="05-05-040_0"/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857250" y="41319450"/>
          <a:ext cx="6953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74</xdr:row>
      <xdr:rowOff>19050</xdr:rowOff>
    </xdr:from>
    <xdr:to>
      <xdr:col>2</xdr:col>
      <xdr:colOff>714375</xdr:colOff>
      <xdr:row>74</xdr:row>
      <xdr:rowOff>685800</xdr:rowOff>
    </xdr:to>
    <xdr:pic>
      <xdr:nvPicPr>
        <xdr:cNvPr id="4135" name="Picture 39" descr="05-05-047_0"/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857250" y="41976675"/>
          <a:ext cx="6953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75</xdr:row>
      <xdr:rowOff>19050</xdr:rowOff>
    </xdr:from>
    <xdr:to>
      <xdr:col>2</xdr:col>
      <xdr:colOff>714375</xdr:colOff>
      <xdr:row>75</xdr:row>
      <xdr:rowOff>666750</xdr:rowOff>
    </xdr:to>
    <xdr:pic>
      <xdr:nvPicPr>
        <xdr:cNvPr id="4136" name="Picture 40" descr="05-05-041_0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857250" y="42672000"/>
          <a:ext cx="6953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76</xdr:row>
      <xdr:rowOff>19050</xdr:rowOff>
    </xdr:from>
    <xdr:to>
      <xdr:col>2</xdr:col>
      <xdr:colOff>714375</xdr:colOff>
      <xdr:row>76</xdr:row>
      <xdr:rowOff>695325</xdr:rowOff>
    </xdr:to>
    <xdr:pic>
      <xdr:nvPicPr>
        <xdr:cNvPr id="4137" name="Picture 41" descr="05-05-056_0"/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857250" y="43338750"/>
          <a:ext cx="6953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77</xdr:row>
      <xdr:rowOff>9525</xdr:rowOff>
    </xdr:from>
    <xdr:to>
      <xdr:col>2</xdr:col>
      <xdr:colOff>714375</xdr:colOff>
      <xdr:row>77</xdr:row>
      <xdr:rowOff>695325</xdr:rowOff>
    </xdr:to>
    <xdr:pic>
      <xdr:nvPicPr>
        <xdr:cNvPr id="4138" name="Picture 42" descr="05-05-050_0"/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857250" y="44024550"/>
          <a:ext cx="6953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78</xdr:row>
      <xdr:rowOff>19050</xdr:rowOff>
    </xdr:from>
    <xdr:to>
      <xdr:col>2</xdr:col>
      <xdr:colOff>714375</xdr:colOff>
      <xdr:row>78</xdr:row>
      <xdr:rowOff>723900</xdr:rowOff>
    </xdr:to>
    <xdr:pic>
      <xdr:nvPicPr>
        <xdr:cNvPr id="4139" name="Picture 43" descr="05-05-057_0"/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857250" y="44738925"/>
          <a:ext cx="6953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79</xdr:row>
      <xdr:rowOff>19050</xdr:rowOff>
    </xdr:from>
    <xdr:to>
      <xdr:col>2</xdr:col>
      <xdr:colOff>714375</xdr:colOff>
      <xdr:row>79</xdr:row>
      <xdr:rowOff>647700</xdr:rowOff>
    </xdr:to>
    <xdr:pic>
      <xdr:nvPicPr>
        <xdr:cNvPr id="4140" name="Picture 44" descr="05-05-051_0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857250" y="45472350"/>
          <a:ext cx="6953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80</xdr:row>
      <xdr:rowOff>19050</xdr:rowOff>
    </xdr:from>
    <xdr:to>
      <xdr:col>2</xdr:col>
      <xdr:colOff>714375</xdr:colOff>
      <xdr:row>80</xdr:row>
      <xdr:rowOff>752475</xdr:rowOff>
    </xdr:to>
    <xdr:pic>
      <xdr:nvPicPr>
        <xdr:cNvPr id="4141" name="Picture 45" descr="05-05-055_0"/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857250" y="46129575"/>
          <a:ext cx="69532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82</xdr:row>
      <xdr:rowOff>9525</xdr:rowOff>
    </xdr:from>
    <xdr:to>
      <xdr:col>2</xdr:col>
      <xdr:colOff>714375</xdr:colOff>
      <xdr:row>82</xdr:row>
      <xdr:rowOff>762000</xdr:rowOff>
    </xdr:to>
    <xdr:pic>
      <xdr:nvPicPr>
        <xdr:cNvPr id="4142" name="Picture 46" descr="05-05-063_0"/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857250" y="47758350"/>
          <a:ext cx="6953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83</xdr:row>
      <xdr:rowOff>9525</xdr:rowOff>
    </xdr:from>
    <xdr:to>
      <xdr:col>2</xdr:col>
      <xdr:colOff>714375</xdr:colOff>
      <xdr:row>83</xdr:row>
      <xdr:rowOff>752475</xdr:rowOff>
    </xdr:to>
    <xdr:pic>
      <xdr:nvPicPr>
        <xdr:cNvPr id="4143" name="Picture 47" descr="05-05-066_0"/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/>
        <a:stretch>
          <a:fillRect/>
        </a:stretch>
      </xdr:blipFill>
      <xdr:spPr bwMode="auto">
        <a:xfrm>
          <a:off x="857250" y="48644175"/>
          <a:ext cx="6953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85</xdr:row>
      <xdr:rowOff>9525</xdr:rowOff>
    </xdr:from>
    <xdr:to>
      <xdr:col>2</xdr:col>
      <xdr:colOff>714375</xdr:colOff>
      <xdr:row>85</xdr:row>
      <xdr:rowOff>666750</xdr:rowOff>
    </xdr:to>
    <xdr:pic>
      <xdr:nvPicPr>
        <xdr:cNvPr id="4144" name="Picture 48" descr="05-05-065_0"/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857250" y="50415825"/>
          <a:ext cx="6953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87</xdr:row>
      <xdr:rowOff>19050</xdr:rowOff>
    </xdr:from>
    <xdr:to>
      <xdr:col>2</xdr:col>
      <xdr:colOff>714375</xdr:colOff>
      <xdr:row>87</xdr:row>
      <xdr:rowOff>657225</xdr:rowOff>
    </xdr:to>
    <xdr:pic>
      <xdr:nvPicPr>
        <xdr:cNvPr id="4145" name="Picture 49" descr="05-05-072_0"/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/>
        <a:stretch>
          <a:fillRect/>
        </a:stretch>
      </xdr:blipFill>
      <xdr:spPr bwMode="auto">
        <a:xfrm>
          <a:off x="857250" y="52387500"/>
          <a:ext cx="6953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88</xdr:row>
      <xdr:rowOff>19050</xdr:rowOff>
    </xdr:from>
    <xdr:to>
      <xdr:col>2</xdr:col>
      <xdr:colOff>714375</xdr:colOff>
      <xdr:row>88</xdr:row>
      <xdr:rowOff>723900</xdr:rowOff>
    </xdr:to>
    <xdr:pic>
      <xdr:nvPicPr>
        <xdr:cNvPr id="4146" name="Picture 50" descr="05-05-070_0"/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857250" y="53463825"/>
          <a:ext cx="6953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89</xdr:row>
      <xdr:rowOff>19050</xdr:rowOff>
    </xdr:from>
    <xdr:to>
      <xdr:col>2</xdr:col>
      <xdr:colOff>714375</xdr:colOff>
      <xdr:row>89</xdr:row>
      <xdr:rowOff>723900</xdr:rowOff>
    </xdr:to>
    <xdr:pic>
      <xdr:nvPicPr>
        <xdr:cNvPr id="4147" name="Picture 51" descr="05-05-077_0"/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/>
        <a:stretch>
          <a:fillRect/>
        </a:stretch>
      </xdr:blipFill>
      <xdr:spPr bwMode="auto">
        <a:xfrm>
          <a:off x="857250" y="54540150"/>
          <a:ext cx="6953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91</xdr:row>
      <xdr:rowOff>9525</xdr:rowOff>
    </xdr:from>
    <xdr:to>
      <xdr:col>2</xdr:col>
      <xdr:colOff>714375</xdr:colOff>
      <xdr:row>91</xdr:row>
      <xdr:rowOff>638175</xdr:rowOff>
    </xdr:to>
    <xdr:pic>
      <xdr:nvPicPr>
        <xdr:cNvPr id="4148" name="Picture 52" descr="05-05-083_0"/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857250" y="56683275"/>
          <a:ext cx="6953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92</xdr:row>
      <xdr:rowOff>9525</xdr:rowOff>
    </xdr:from>
    <xdr:to>
      <xdr:col>2</xdr:col>
      <xdr:colOff>714375</xdr:colOff>
      <xdr:row>92</xdr:row>
      <xdr:rowOff>685800</xdr:rowOff>
    </xdr:to>
    <xdr:pic>
      <xdr:nvPicPr>
        <xdr:cNvPr id="4149" name="Picture 53" descr="05-05-082_0"/>
        <xdr:cNvPicPr>
          <a:picLocks noChangeAspect="1" noChangeArrowheads="1"/>
        </xdr:cNvPicPr>
      </xdr:nvPicPr>
      <xdr:blipFill>
        <a:blip xmlns:r="http://schemas.openxmlformats.org/officeDocument/2006/relationships" r:embed="rId51" cstate="print"/>
        <a:srcRect/>
        <a:stretch>
          <a:fillRect/>
        </a:stretch>
      </xdr:blipFill>
      <xdr:spPr bwMode="auto">
        <a:xfrm>
          <a:off x="857250" y="57569100"/>
          <a:ext cx="6953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93</xdr:row>
      <xdr:rowOff>9525</xdr:rowOff>
    </xdr:from>
    <xdr:to>
      <xdr:col>2</xdr:col>
      <xdr:colOff>714375</xdr:colOff>
      <xdr:row>93</xdr:row>
      <xdr:rowOff>676275</xdr:rowOff>
    </xdr:to>
    <xdr:pic>
      <xdr:nvPicPr>
        <xdr:cNvPr id="4150" name="Picture 54" descr="05-05-087_0"/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857250" y="58454925"/>
          <a:ext cx="6953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96</xdr:row>
      <xdr:rowOff>19050</xdr:rowOff>
    </xdr:from>
    <xdr:to>
      <xdr:col>2</xdr:col>
      <xdr:colOff>714375</xdr:colOff>
      <xdr:row>96</xdr:row>
      <xdr:rowOff>1200150</xdr:rowOff>
    </xdr:to>
    <xdr:pic>
      <xdr:nvPicPr>
        <xdr:cNvPr id="4151" name="Picture 55" descr="05-09-002_0_НаборЗим_Подарочный_откр_закр-1_150x251"/>
        <xdr:cNvPicPr>
          <a:picLocks noChangeAspect="1" noChangeArrowheads="1"/>
        </xdr:cNvPicPr>
      </xdr:nvPicPr>
      <xdr:blipFill>
        <a:blip xmlns:r="http://schemas.openxmlformats.org/officeDocument/2006/relationships" r:embed="rId53" cstate="print"/>
        <a:srcRect/>
        <a:stretch>
          <a:fillRect/>
        </a:stretch>
      </xdr:blipFill>
      <xdr:spPr bwMode="auto">
        <a:xfrm>
          <a:off x="857250" y="60112275"/>
          <a:ext cx="6953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97</xdr:row>
      <xdr:rowOff>19050</xdr:rowOff>
    </xdr:from>
    <xdr:to>
      <xdr:col>2</xdr:col>
      <xdr:colOff>714375</xdr:colOff>
      <xdr:row>97</xdr:row>
      <xdr:rowOff>1104900</xdr:rowOff>
    </xdr:to>
    <xdr:pic>
      <xdr:nvPicPr>
        <xdr:cNvPr id="4152" name="Picture 56" descr="05-09-003_0_НаборЗим_Спортивный-1_130x200"/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857250" y="61569600"/>
          <a:ext cx="6953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98</xdr:row>
      <xdr:rowOff>19050</xdr:rowOff>
    </xdr:from>
    <xdr:to>
      <xdr:col>2</xdr:col>
      <xdr:colOff>714375</xdr:colOff>
      <xdr:row>98</xdr:row>
      <xdr:rowOff>1066800</xdr:rowOff>
    </xdr:to>
    <xdr:pic>
      <xdr:nvPicPr>
        <xdr:cNvPr id="4153" name="Picture 57" descr="05-09-004_0_НаборЗим_Стандарт-1_135x200"/>
        <xdr:cNvPicPr>
          <a:picLocks noChangeAspect="1" noChangeArrowheads="1"/>
        </xdr:cNvPicPr>
      </xdr:nvPicPr>
      <xdr:blipFill>
        <a:blip xmlns:r="http://schemas.openxmlformats.org/officeDocument/2006/relationships" r:embed="rId55" cstate="print"/>
        <a:srcRect/>
        <a:stretch>
          <a:fillRect/>
        </a:stretch>
      </xdr:blipFill>
      <xdr:spPr bwMode="auto">
        <a:xfrm>
          <a:off x="857250" y="62903100"/>
          <a:ext cx="695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99</xdr:row>
      <xdr:rowOff>19050</xdr:rowOff>
    </xdr:from>
    <xdr:to>
      <xdr:col>2</xdr:col>
      <xdr:colOff>714375</xdr:colOff>
      <xdr:row>99</xdr:row>
      <xdr:rowOff>1104900</xdr:rowOff>
    </xdr:to>
    <xdr:pic>
      <xdr:nvPicPr>
        <xdr:cNvPr id="4154" name="Picture 58" descr="05-09-005_0_НаборЗим_Финский-1_130x200"/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857250" y="64236600"/>
          <a:ext cx="6953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101</xdr:row>
      <xdr:rowOff>9525</xdr:rowOff>
    </xdr:from>
    <xdr:to>
      <xdr:col>2</xdr:col>
      <xdr:colOff>714375</xdr:colOff>
      <xdr:row>101</xdr:row>
      <xdr:rowOff>1095375</xdr:rowOff>
    </xdr:to>
    <xdr:pic>
      <xdr:nvPicPr>
        <xdr:cNvPr id="4155" name="Picture 59" descr="05-09-006_0_НаборЛет_Пионер-1_130x200"/>
        <xdr:cNvPicPr>
          <a:picLocks noChangeAspect="1" noChangeArrowheads="1"/>
        </xdr:cNvPicPr>
      </xdr:nvPicPr>
      <xdr:blipFill>
        <a:blip xmlns:r="http://schemas.openxmlformats.org/officeDocument/2006/relationships" r:embed="rId57" cstate="print"/>
        <a:srcRect/>
        <a:stretch>
          <a:fillRect/>
        </a:stretch>
      </xdr:blipFill>
      <xdr:spPr bwMode="auto">
        <a:xfrm>
          <a:off x="857250" y="65941575"/>
          <a:ext cx="6953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102</xdr:row>
      <xdr:rowOff>19050</xdr:rowOff>
    </xdr:from>
    <xdr:to>
      <xdr:col>2</xdr:col>
      <xdr:colOff>714375</xdr:colOff>
      <xdr:row>102</xdr:row>
      <xdr:rowOff>771525</xdr:rowOff>
    </xdr:to>
    <xdr:pic>
      <xdr:nvPicPr>
        <xdr:cNvPr id="4156" name="Picture 60" descr="05-09-007_0_НаборЛет_Подарочный_otk-1_150x159"/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857250" y="67151250"/>
          <a:ext cx="6953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103</xdr:row>
      <xdr:rowOff>19050</xdr:rowOff>
    </xdr:from>
    <xdr:to>
      <xdr:col>2</xdr:col>
      <xdr:colOff>714375</xdr:colOff>
      <xdr:row>103</xdr:row>
      <xdr:rowOff>1104900</xdr:rowOff>
    </xdr:to>
    <xdr:pic>
      <xdr:nvPicPr>
        <xdr:cNvPr id="4157" name="Picture 61" descr="05-09-008_0_НаборЛет_Профессионал-1_130x200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/>
        <a:srcRect/>
        <a:stretch>
          <a:fillRect/>
        </a:stretch>
      </xdr:blipFill>
      <xdr:spPr bwMode="auto">
        <a:xfrm>
          <a:off x="857250" y="68608575"/>
          <a:ext cx="6953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104</xdr:row>
      <xdr:rowOff>19050</xdr:rowOff>
    </xdr:from>
    <xdr:to>
      <xdr:col>2</xdr:col>
      <xdr:colOff>714375</xdr:colOff>
      <xdr:row>104</xdr:row>
      <xdr:rowOff>1104900</xdr:rowOff>
    </xdr:to>
    <xdr:pic>
      <xdr:nvPicPr>
        <xdr:cNvPr id="4158" name="Picture 62" descr="05-09-009_0_НаборЛет_Спиннингист-1_130x200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857250" y="69723000"/>
          <a:ext cx="6953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105</xdr:row>
      <xdr:rowOff>9525</xdr:rowOff>
    </xdr:from>
    <xdr:to>
      <xdr:col>2</xdr:col>
      <xdr:colOff>714375</xdr:colOff>
      <xdr:row>105</xdr:row>
      <xdr:rowOff>1095375</xdr:rowOff>
    </xdr:to>
    <xdr:pic>
      <xdr:nvPicPr>
        <xdr:cNvPr id="4159" name="Picture 63" descr="05-09-010_0_НаборЛет_Школьник-1_130x200"/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/>
        <a:srcRect/>
        <a:stretch>
          <a:fillRect/>
        </a:stretch>
      </xdr:blipFill>
      <xdr:spPr bwMode="auto">
        <a:xfrm>
          <a:off x="857250" y="70827900"/>
          <a:ext cx="6953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106</xdr:row>
      <xdr:rowOff>19050</xdr:rowOff>
    </xdr:from>
    <xdr:to>
      <xdr:col>2</xdr:col>
      <xdr:colOff>714375</xdr:colOff>
      <xdr:row>106</xdr:row>
      <xdr:rowOff>962025</xdr:rowOff>
    </xdr:to>
    <xdr:pic>
      <xdr:nvPicPr>
        <xdr:cNvPr id="4160" name="Picture 64" descr="05-09-011_0_Двухрядка-1_150x200"/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857250" y="72037575"/>
          <a:ext cx="6953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107</xdr:row>
      <xdr:rowOff>19050</xdr:rowOff>
    </xdr:from>
    <xdr:to>
      <xdr:col>2</xdr:col>
      <xdr:colOff>714375</xdr:colOff>
      <xdr:row>107</xdr:row>
      <xdr:rowOff>962025</xdr:rowOff>
    </xdr:to>
    <xdr:pic>
      <xdr:nvPicPr>
        <xdr:cNvPr id="4161" name="Picture 65" descr="05-09-012_0_Трехрядка-2_150x200"/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/>
        <a:srcRect/>
        <a:stretch>
          <a:fillRect/>
        </a:stretch>
      </xdr:blipFill>
      <xdr:spPr bwMode="auto">
        <a:xfrm>
          <a:off x="857250" y="72999600"/>
          <a:ext cx="6953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110</xdr:row>
      <xdr:rowOff>19050</xdr:rowOff>
    </xdr:from>
    <xdr:to>
      <xdr:col>2</xdr:col>
      <xdr:colOff>714375</xdr:colOff>
      <xdr:row>110</xdr:row>
      <xdr:rowOff>457200</xdr:rowOff>
    </xdr:to>
    <xdr:pic>
      <xdr:nvPicPr>
        <xdr:cNvPr id="4162" name="Picture 66" descr="05-16-001_0_Провод_катушка_кр_син-227x140"/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857250" y="74723625"/>
          <a:ext cx="6953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111</xdr:row>
      <xdr:rowOff>9525</xdr:rowOff>
    </xdr:from>
    <xdr:to>
      <xdr:col>2</xdr:col>
      <xdr:colOff>714375</xdr:colOff>
      <xdr:row>111</xdr:row>
      <xdr:rowOff>1104900</xdr:rowOff>
    </xdr:to>
    <xdr:pic>
      <xdr:nvPicPr>
        <xdr:cNvPr id="4163" name="Picture 67" descr="05-16-002_0_Провод_катушка_упаковка-1_129x200"/>
        <xdr:cNvPicPr>
          <a:picLocks noChangeAspect="1" noChangeArrowheads="1"/>
        </xdr:cNvPicPr>
      </xdr:nvPicPr>
      <xdr:blipFill>
        <a:blip xmlns:r="http://schemas.openxmlformats.org/officeDocument/2006/relationships" r:embed="rId65" cstate="print"/>
        <a:srcRect/>
        <a:stretch>
          <a:fillRect/>
        </a:stretch>
      </xdr:blipFill>
      <xdr:spPr bwMode="auto">
        <a:xfrm>
          <a:off x="857250" y="75190350"/>
          <a:ext cx="6953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113</xdr:row>
      <xdr:rowOff>19050</xdr:rowOff>
    </xdr:from>
    <xdr:to>
      <xdr:col>2</xdr:col>
      <xdr:colOff>714375</xdr:colOff>
      <xdr:row>113</xdr:row>
      <xdr:rowOff>552450</xdr:rowOff>
    </xdr:to>
    <xdr:pic>
      <xdr:nvPicPr>
        <xdr:cNvPr id="4164" name="Picture 68" descr="05-16-004_0_удочка_Спортивная-1_200x151"/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857250" y="76695300"/>
          <a:ext cx="6953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114</xdr:row>
      <xdr:rowOff>19050</xdr:rowOff>
    </xdr:from>
    <xdr:to>
      <xdr:col>2</xdr:col>
      <xdr:colOff>714375</xdr:colOff>
      <xdr:row>114</xdr:row>
      <xdr:rowOff>400050</xdr:rowOff>
    </xdr:to>
    <xdr:pic>
      <xdr:nvPicPr>
        <xdr:cNvPr id="4165" name="Picture 69" descr="05-16-005_0_удочка_Спортивная-2_280x152"/>
        <xdr:cNvPicPr>
          <a:picLocks noChangeAspect="1" noChangeArrowheads="1"/>
        </xdr:cNvPicPr>
      </xdr:nvPicPr>
      <xdr:blipFill>
        <a:blip xmlns:r="http://schemas.openxmlformats.org/officeDocument/2006/relationships" r:embed="rId67" cstate="print"/>
        <a:srcRect/>
        <a:stretch>
          <a:fillRect/>
        </a:stretch>
      </xdr:blipFill>
      <xdr:spPr bwMode="auto">
        <a:xfrm>
          <a:off x="857250" y="77247750"/>
          <a:ext cx="695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117</xdr:row>
      <xdr:rowOff>19050</xdr:rowOff>
    </xdr:from>
    <xdr:to>
      <xdr:col>2</xdr:col>
      <xdr:colOff>714375</xdr:colOff>
      <xdr:row>117</xdr:row>
      <xdr:rowOff>1323975</xdr:rowOff>
    </xdr:to>
    <xdr:pic>
      <xdr:nvPicPr>
        <xdr:cNvPr id="4166" name="Picture 70" descr="05-17-001_0_шестики_ПК-2_109x200"/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857250" y="79143225"/>
          <a:ext cx="6953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125</xdr:row>
      <xdr:rowOff>19050</xdr:rowOff>
    </xdr:from>
    <xdr:to>
      <xdr:col>2</xdr:col>
      <xdr:colOff>714375</xdr:colOff>
      <xdr:row>125</xdr:row>
      <xdr:rowOff>1323975</xdr:rowOff>
    </xdr:to>
    <xdr:pic>
      <xdr:nvPicPr>
        <xdr:cNvPr id="4167" name="Picture 71" descr="05-17-009_0_шестики_ПП-2_109x200"/>
        <xdr:cNvPicPr>
          <a:picLocks noChangeAspect="1" noChangeArrowheads="1"/>
        </xdr:cNvPicPr>
      </xdr:nvPicPr>
      <xdr:blipFill>
        <a:blip xmlns:r="http://schemas.openxmlformats.org/officeDocument/2006/relationships" r:embed="rId69" cstate="print"/>
        <a:srcRect/>
        <a:stretch>
          <a:fillRect/>
        </a:stretch>
      </xdr:blipFill>
      <xdr:spPr bwMode="auto">
        <a:xfrm>
          <a:off x="857250" y="83800950"/>
          <a:ext cx="69532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134</xdr:row>
      <xdr:rowOff>19050</xdr:rowOff>
    </xdr:from>
    <xdr:to>
      <xdr:col>2</xdr:col>
      <xdr:colOff>714375</xdr:colOff>
      <xdr:row>134</xdr:row>
      <xdr:rowOff>1057275</xdr:rowOff>
    </xdr:to>
    <xdr:pic>
      <xdr:nvPicPr>
        <xdr:cNvPr id="4168" name="Picture 72" descr="05-10-002_0_ЗавКольцаN5-1_137x200"/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857250" y="88839675"/>
          <a:ext cx="6953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135</xdr:row>
      <xdr:rowOff>19050</xdr:rowOff>
    </xdr:from>
    <xdr:to>
      <xdr:col>2</xdr:col>
      <xdr:colOff>714375</xdr:colOff>
      <xdr:row>135</xdr:row>
      <xdr:rowOff>1057275</xdr:rowOff>
    </xdr:to>
    <xdr:pic>
      <xdr:nvPicPr>
        <xdr:cNvPr id="4169" name="Picture 73" descr="05-10-003_0_ЗавКольцаN6-1_137x200"/>
        <xdr:cNvPicPr>
          <a:picLocks noChangeAspect="1" noChangeArrowheads="1"/>
        </xdr:cNvPicPr>
      </xdr:nvPicPr>
      <xdr:blipFill>
        <a:blip xmlns:r="http://schemas.openxmlformats.org/officeDocument/2006/relationships" r:embed="rId71" cstate="print"/>
        <a:srcRect/>
        <a:stretch>
          <a:fillRect/>
        </a:stretch>
      </xdr:blipFill>
      <xdr:spPr bwMode="auto">
        <a:xfrm>
          <a:off x="857250" y="89896950"/>
          <a:ext cx="6953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136</xdr:row>
      <xdr:rowOff>19050</xdr:rowOff>
    </xdr:from>
    <xdr:to>
      <xdr:col>2</xdr:col>
      <xdr:colOff>714375</xdr:colOff>
      <xdr:row>136</xdr:row>
      <xdr:rowOff>1057275</xdr:rowOff>
    </xdr:to>
    <xdr:pic>
      <xdr:nvPicPr>
        <xdr:cNvPr id="4170" name="Picture 74" descr="05-10-004_0_ЗавКольцаN7-1_137x200"/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857250" y="90954225"/>
          <a:ext cx="6953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137</xdr:row>
      <xdr:rowOff>19050</xdr:rowOff>
    </xdr:from>
    <xdr:to>
      <xdr:col>2</xdr:col>
      <xdr:colOff>714375</xdr:colOff>
      <xdr:row>137</xdr:row>
      <xdr:rowOff>1057275</xdr:rowOff>
    </xdr:to>
    <xdr:pic>
      <xdr:nvPicPr>
        <xdr:cNvPr id="4171" name="Picture 75" descr="05-10-005_0_ЗавКольцаN8-1_137x200"/>
        <xdr:cNvPicPr>
          <a:picLocks noChangeAspect="1" noChangeArrowheads="1"/>
        </xdr:cNvPicPr>
      </xdr:nvPicPr>
      <xdr:blipFill>
        <a:blip xmlns:r="http://schemas.openxmlformats.org/officeDocument/2006/relationships" r:embed="rId73" cstate="print"/>
        <a:srcRect/>
        <a:stretch>
          <a:fillRect/>
        </a:stretch>
      </xdr:blipFill>
      <xdr:spPr bwMode="auto">
        <a:xfrm>
          <a:off x="857250" y="92011500"/>
          <a:ext cx="6953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138</xdr:row>
      <xdr:rowOff>19050</xdr:rowOff>
    </xdr:from>
    <xdr:to>
      <xdr:col>2</xdr:col>
      <xdr:colOff>714375</xdr:colOff>
      <xdr:row>138</xdr:row>
      <xdr:rowOff>1057275</xdr:rowOff>
    </xdr:to>
    <xdr:pic>
      <xdr:nvPicPr>
        <xdr:cNvPr id="4172" name="Picture 76" descr="05-10-006_0_ЗавКольцаN9-1_137x200"/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857250" y="93068775"/>
          <a:ext cx="6953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149</xdr:row>
      <xdr:rowOff>19050</xdr:rowOff>
    </xdr:from>
    <xdr:to>
      <xdr:col>2</xdr:col>
      <xdr:colOff>714375</xdr:colOff>
      <xdr:row>149</xdr:row>
      <xdr:rowOff>1104900</xdr:rowOff>
    </xdr:to>
    <xdr:pic>
      <xdr:nvPicPr>
        <xdr:cNvPr id="4173" name="Picture 77" descr="05-07-010_ДробинкаБлистер1г"/>
        <xdr:cNvPicPr>
          <a:picLocks noChangeAspect="1" noChangeArrowheads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857250" y="98793300"/>
          <a:ext cx="69532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151</xdr:row>
      <xdr:rowOff>19050</xdr:rowOff>
    </xdr:from>
    <xdr:to>
      <xdr:col>2</xdr:col>
      <xdr:colOff>714375</xdr:colOff>
      <xdr:row>151</xdr:row>
      <xdr:rowOff>723900</xdr:rowOff>
    </xdr:to>
    <xdr:pic>
      <xdr:nvPicPr>
        <xdr:cNvPr id="4174" name="Picture 78" descr="05-07-012_0_Дробь_Спорт-1_200x200"/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857250" y="100374450"/>
          <a:ext cx="6953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19050</xdr:colOff>
      <xdr:row>152</xdr:row>
      <xdr:rowOff>19050</xdr:rowOff>
    </xdr:from>
    <xdr:to>
      <xdr:col>2</xdr:col>
      <xdr:colOff>714375</xdr:colOff>
      <xdr:row>152</xdr:row>
      <xdr:rowOff>723900</xdr:rowOff>
    </xdr:to>
    <xdr:pic>
      <xdr:nvPicPr>
        <xdr:cNvPr id="4175" name="Picture 79" descr="05-07-013_0_Дробь_Стандарт-1_150x150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/>
        <a:srcRect/>
        <a:stretch>
          <a:fillRect/>
        </a:stretch>
      </xdr:blipFill>
      <xdr:spPr bwMode="auto">
        <a:xfrm>
          <a:off x="857250" y="101107875"/>
          <a:ext cx="6953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 filterMode="1" enableFormatConditionsCalculation="0">
    <tabColor indexed="16"/>
    <pageSetUpPr fitToPage="1"/>
  </sheetPr>
  <dimension ref="A1:L37"/>
  <sheetViews>
    <sheetView showGridLines="0" workbookViewId="0"/>
  </sheetViews>
  <sheetFormatPr defaultColWidth="7.28515625" defaultRowHeight="11.25"/>
  <cols>
    <col min="1" max="1" width="1.85546875" style="15" customWidth="1"/>
    <col min="2" max="2" width="10.7109375" style="16" customWidth="1"/>
    <col min="3" max="3" width="10.7109375" style="15" customWidth="1"/>
    <col min="4" max="4" width="48.28515625" style="17" customWidth="1"/>
    <col min="5" max="5" width="9.85546875" style="15" customWidth="1"/>
    <col min="6" max="6" width="6.7109375" style="18" customWidth="1"/>
    <col min="7" max="7" width="10.28515625" style="19" customWidth="1"/>
    <col min="8" max="8" width="9.140625" style="20" customWidth="1"/>
    <col min="9" max="9" width="4.28515625" style="21" customWidth="1"/>
    <col min="10" max="10" width="9.140625" style="19" customWidth="1"/>
    <col min="11" max="11" width="15.28515625" style="20" customWidth="1"/>
    <col min="12" max="12" width="14.5703125" style="15" customWidth="1"/>
    <col min="13" max="13" width="22.85546875" style="15" customWidth="1"/>
    <col min="14" max="16384" width="7.28515625" style="15"/>
  </cols>
  <sheetData>
    <row r="1" spans="1:12" s="58" customFormat="1" ht="31.5" customHeight="1">
      <c r="B1" s="59"/>
      <c r="C1" s="59"/>
      <c r="D1" s="59"/>
      <c r="E1" s="59"/>
      <c r="F1" s="59" t="s">
        <v>25</v>
      </c>
      <c r="G1" s="59"/>
      <c r="H1" s="59"/>
      <c r="I1" s="59"/>
      <c r="J1" s="59"/>
      <c r="K1" s="59"/>
      <c r="L1" s="59"/>
    </row>
    <row r="2" spans="1:12" s="58" customFormat="1" ht="5.0999999999999996" customHeight="1">
      <c r="B2" s="60"/>
      <c r="C2" s="60"/>
      <c r="D2" s="61"/>
      <c r="E2" s="62"/>
      <c r="F2" s="63"/>
      <c r="G2" s="64"/>
      <c r="H2" s="65"/>
      <c r="I2" s="66"/>
      <c r="J2" s="67"/>
      <c r="K2" s="67"/>
      <c r="L2" s="67"/>
    </row>
    <row r="3" spans="1:12" s="58" customFormat="1" ht="15" customHeight="1">
      <c r="B3" s="68"/>
      <c r="C3" s="68"/>
      <c r="D3" s="68"/>
      <c r="E3" s="68"/>
      <c r="F3" s="69" t="s">
        <v>26</v>
      </c>
      <c r="G3" s="68"/>
      <c r="H3" s="68"/>
      <c r="I3" s="68"/>
      <c r="J3" s="68"/>
      <c r="K3" s="68"/>
      <c r="L3" s="68"/>
    </row>
    <row r="4" spans="1:12" s="58" customFormat="1" ht="15" customHeight="1">
      <c r="B4" s="68"/>
      <c r="C4" s="68"/>
      <c r="D4" s="68"/>
      <c r="E4" s="68"/>
      <c r="F4" s="69" t="s">
        <v>27</v>
      </c>
      <c r="G4" s="68"/>
      <c r="H4" s="68"/>
      <c r="I4" s="68"/>
      <c r="J4" s="68"/>
      <c r="K4" s="68"/>
      <c r="L4" s="68"/>
    </row>
    <row r="5" spans="1:12" s="73" customFormat="1" ht="16.149999999999999" customHeight="1">
      <c r="A5" s="58"/>
      <c r="B5" s="70"/>
      <c r="C5" s="70"/>
      <c r="D5" s="71"/>
      <c r="E5" s="58"/>
      <c r="F5" s="58"/>
      <c r="G5" s="58"/>
      <c r="H5" s="58"/>
      <c r="I5" s="58"/>
      <c r="J5" s="72"/>
      <c r="K5" s="72"/>
      <c r="L5" s="72"/>
    </row>
    <row r="6" spans="1:12" s="73" customFormat="1" ht="18" customHeight="1">
      <c r="A6" s="58"/>
      <c r="B6" s="70"/>
      <c r="C6" s="122" t="str">
        <f>HYPERLINK("#Тривол!A1","Товары производства компании «Тривол»." )</f>
        <v>Товары производства компании «Тривол».</v>
      </c>
      <c r="D6" s="123"/>
      <c r="E6" s="74"/>
      <c r="F6" s="58"/>
      <c r="G6" s="58"/>
      <c r="H6" s="58"/>
      <c r="I6" s="58"/>
    </row>
    <row r="7" spans="1:12" s="73" customFormat="1" ht="12.75" hidden="1">
      <c r="B7" s="75"/>
      <c r="C7" s="75"/>
      <c r="D7" s="76"/>
      <c r="E7" s="77"/>
      <c r="F7" s="76"/>
      <c r="G7" s="78"/>
      <c r="H7" s="79"/>
      <c r="I7" s="80"/>
      <c r="J7" s="81"/>
      <c r="K7" s="79"/>
      <c r="L7" s="82"/>
    </row>
    <row r="8" spans="1:12" s="73" customFormat="1" ht="12.75" hidden="1">
      <c r="B8" s="75"/>
      <c r="C8" s="75"/>
      <c r="D8" s="76"/>
      <c r="E8" s="77"/>
      <c r="F8" s="76"/>
      <c r="G8" s="78"/>
      <c r="H8" s="79"/>
      <c r="I8" s="80"/>
      <c r="J8" s="81"/>
      <c r="K8" s="79"/>
      <c r="L8" s="82"/>
    </row>
    <row r="9" spans="1:12" s="73" customFormat="1" ht="12.75" hidden="1">
      <c r="B9" s="75"/>
      <c r="C9" s="75"/>
      <c r="D9" s="76"/>
      <c r="E9" s="77"/>
      <c r="F9" s="76"/>
      <c r="G9" s="78"/>
      <c r="H9" s="79"/>
      <c r="I9" s="80"/>
      <c r="J9" s="81"/>
      <c r="K9" s="79"/>
      <c r="L9" s="82"/>
    </row>
    <row r="10" spans="1:12" s="73" customFormat="1" ht="12.75" hidden="1">
      <c r="B10" s="75"/>
      <c r="C10" s="75"/>
      <c r="D10" s="76"/>
      <c r="E10" s="77"/>
      <c r="F10" s="76"/>
      <c r="G10" s="78"/>
      <c r="H10" s="79"/>
      <c r="I10" s="80"/>
      <c r="J10" s="81"/>
      <c r="K10" s="79"/>
      <c r="L10" s="82"/>
    </row>
    <row r="11" spans="1:12" s="73" customFormat="1" ht="10.15" customHeight="1">
      <c r="A11" s="58"/>
      <c r="B11" s="70"/>
      <c r="C11" s="70"/>
      <c r="D11" s="83"/>
      <c r="E11" s="58"/>
      <c r="F11" s="58"/>
      <c r="G11" s="58"/>
      <c r="H11" s="58"/>
      <c r="I11" s="58"/>
      <c r="J11" s="84"/>
      <c r="K11" s="85"/>
      <c r="L11" s="72"/>
    </row>
    <row r="12" spans="1:12" s="73" customFormat="1" ht="18" customHeight="1">
      <c r="A12" s="58"/>
      <c r="B12" s="70"/>
      <c r="C12" s="124" t="str">
        <f>HYPERLINK("#ЗАКАЗЧИК!A1","Данные о заказчике")</f>
        <v>Данные о заказчике</v>
      </c>
      <c r="D12" s="123"/>
      <c r="E12" s="74"/>
      <c r="F12" s="58"/>
      <c r="G12" s="58"/>
      <c r="H12" s="58"/>
      <c r="I12" s="58"/>
      <c r="J12" s="86" t="s">
        <v>28</v>
      </c>
      <c r="K12" s="87">
        <f ca="1">Тривол!L19</f>
        <v>0</v>
      </c>
      <c r="L12" s="72"/>
    </row>
    <row r="13" spans="1:12" s="73" customFormat="1" ht="4.9000000000000004" customHeight="1">
      <c r="A13" s="58"/>
      <c r="B13" s="70"/>
      <c r="C13" s="70"/>
      <c r="D13" s="88"/>
      <c r="E13" s="58"/>
      <c r="F13" s="58"/>
      <c r="G13" s="58"/>
      <c r="H13" s="58"/>
      <c r="I13" s="58"/>
      <c r="J13" s="72"/>
      <c r="K13" s="72"/>
      <c r="L13" s="72"/>
    </row>
    <row r="14" spans="1:12" s="73" customFormat="1" ht="18" customHeight="1">
      <c r="A14" s="58"/>
      <c r="B14" s="70"/>
      <c r="C14" s="124" t="str">
        <f>HYPERLINK("#скидки!A1","Скидки и доставка")</f>
        <v>Скидки и доставка</v>
      </c>
      <c r="D14" s="123"/>
      <c r="E14" s="74"/>
      <c r="F14" s="58"/>
      <c r="G14" s="64"/>
      <c r="H14" s="125" t="s">
        <v>29</v>
      </c>
      <c r="I14" s="125"/>
      <c r="J14" s="125"/>
      <c r="K14" s="125"/>
      <c r="L14" s="72"/>
    </row>
    <row r="15" spans="1:12" s="73" customFormat="1" ht="4.9000000000000004" customHeight="1">
      <c r="A15" s="58"/>
      <c r="B15" s="70"/>
      <c r="C15" s="70"/>
      <c r="D15" s="88"/>
      <c r="E15" s="58"/>
      <c r="F15" s="58"/>
      <c r="G15" s="58"/>
      <c r="H15" s="58"/>
      <c r="I15" s="58"/>
      <c r="J15" s="72"/>
      <c r="K15" s="72"/>
      <c r="L15" s="72"/>
    </row>
    <row r="16" spans="1:12" s="73" customFormat="1" ht="18" customHeight="1">
      <c r="A16" s="58"/>
      <c r="B16" s="70"/>
      <c r="C16" s="124" t="str">
        <f>HYPERLINK("#инструкция!A1","Инструкция по работе с прайс-листом.")</f>
        <v>Инструкция по работе с прайс-листом.</v>
      </c>
      <c r="D16" s="123"/>
      <c r="E16" s="74"/>
      <c r="F16" s="58"/>
      <c r="G16" s="58"/>
      <c r="H16" s="58"/>
      <c r="I16" s="58"/>
      <c r="J16" s="72"/>
      <c r="K16" s="72"/>
      <c r="L16" s="72"/>
    </row>
    <row r="17" spans="2:12" s="73" customFormat="1" ht="10.15" customHeight="1">
      <c r="B17" s="75"/>
      <c r="C17" s="75"/>
      <c r="D17" s="89"/>
      <c r="E17" s="77"/>
      <c r="F17" s="76"/>
      <c r="G17" s="78"/>
      <c r="H17" s="79"/>
      <c r="I17" s="80"/>
      <c r="J17" s="81"/>
      <c r="K17" s="79"/>
      <c r="L17" s="82"/>
    </row>
    <row r="18" spans="2:12" s="73" customFormat="1" ht="25.9" customHeight="1">
      <c r="B18" s="75"/>
      <c r="C18" s="90" t="s">
        <v>30</v>
      </c>
      <c r="D18" s="89"/>
      <c r="E18" s="77"/>
      <c r="F18" s="76"/>
      <c r="G18" s="78"/>
      <c r="H18" s="79"/>
      <c r="I18" s="80"/>
      <c r="J18" s="81"/>
      <c r="K18" s="79"/>
      <c r="L18" s="82"/>
    </row>
    <row r="19" spans="2:12" s="2" customFormat="1" ht="8.4499999999999993" customHeight="1">
      <c r="B19" s="1"/>
      <c r="D19" s="3"/>
      <c r="F19" s="4"/>
      <c r="G19" s="5"/>
      <c r="H19" s="6"/>
      <c r="I19" s="7"/>
      <c r="J19" s="5"/>
      <c r="K19" s="6"/>
    </row>
    <row r="20" spans="2:12" s="2" customFormat="1" ht="20.45" customHeight="1">
      <c r="B20" s="1"/>
      <c r="C20" s="8" t="s">
        <v>0</v>
      </c>
      <c r="D20" s="9"/>
      <c r="E20" s="10"/>
      <c r="F20" s="11"/>
      <c r="G20" s="12"/>
      <c r="H20" s="13"/>
      <c r="I20" s="14"/>
      <c r="J20" s="5"/>
      <c r="K20" s="6"/>
    </row>
    <row r="21" spans="2:12" s="2" customFormat="1" ht="19.899999999999999" customHeight="1">
      <c r="B21" s="1"/>
      <c r="C21" s="126"/>
      <c r="D21" s="126"/>
      <c r="E21" s="10"/>
      <c r="F21" s="11"/>
      <c r="G21" s="12"/>
      <c r="H21" s="13"/>
      <c r="I21" s="14"/>
      <c r="J21" s="5"/>
      <c r="K21" s="6"/>
    </row>
    <row r="22" spans="2:12" s="2" customFormat="1" ht="20.45" customHeight="1">
      <c r="B22" s="1"/>
      <c r="C22" s="8" t="s">
        <v>1</v>
      </c>
      <c r="D22" s="9"/>
      <c r="E22" s="10"/>
      <c r="F22" s="11"/>
      <c r="G22" s="12"/>
      <c r="H22" s="13"/>
      <c r="I22" s="14"/>
      <c r="J22" s="5"/>
      <c r="K22" s="6"/>
    </row>
    <row r="23" spans="2:12" s="2" customFormat="1" ht="19.899999999999999" customHeight="1">
      <c r="B23" s="1"/>
      <c r="C23" s="126"/>
      <c r="D23" s="126"/>
      <c r="E23" s="10"/>
      <c r="F23" s="11"/>
      <c r="G23" s="12"/>
      <c r="H23" s="13"/>
      <c r="I23" s="14"/>
      <c r="J23" s="5"/>
      <c r="K23" s="6"/>
    </row>
    <row r="24" spans="2:12" s="2" customFormat="1" ht="19.899999999999999" customHeight="1">
      <c r="B24" s="1"/>
      <c r="C24" s="8" t="s">
        <v>2</v>
      </c>
      <c r="D24" s="9"/>
      <c r="E24" s="10"/>
      <c r="F24" s="11"/>
      <c r="G24" s="12"/>
      <c r="H24" s="13"/>
      <c r="I24" s="14"/>
      <c r="J24" s="5"/>
      <c r="K24" s="6"/>
    </row>
    <row r="25" spans="2:12" s="2" customFormat="1" ht="19.899999999999999" customHeight="1">
      <c r="B25" s="1"/>
      <c r="C25" s="126"/>
      <c r="D25" s="126"/>
      <c r="E25" s="10"/>
      <c r="F25" s="11"/>
      <c r="G25" s="12"/>
      <c r="H25" s="13"/>
      <c r="I25" s="14"/>
      <c r="J25" s="5"/>
      <c r="K25" s="6"/>
    </row>
    <row r="26" spans="2:12" s="2" customFormat="1" ht="19.899999999999999" customHeight="1">
      <c r="B26" s="1"/>
      <c r="C26" s="8" t="s">
        <v>3</v>
      </c>
      <c r="D26" s="9"/>
      <c r="E26" s="10"/>
      <c r="F26" s="11"/>
      <c r="G26" s="12"/>
      <c r="H26" s="13"/>
      <c r="I26" s="14"/>
      <c r="J26" s="5"/>
      <c r="K26" s="6"/>
    </row>
    <row r="27" spans="2:12" s="2" customFormat="1" ht="19.899999999999999" customHeight="1">
      <c r="B27" s="1"/>
      <c r="C27" s="126"/>
      <c r="D27" s="126"/>
      <c r="E27" s="10"/>
      <c r="F27" s="11"/>
      <c r="G27" s="12"/>
      <c r="H27" s="13"/>
      <c r="I27" s="14"/>
      <c r="J27" s="5"/>
      <c r="K27" s="6"/>
    </row>
    <row r="28" spans="2:12" s="2" customFormat="1" ht="19.899999999999999" customHeight="1">
      <c r="B28" s="1"/>
      <c r="C28" s="8" t="s">
        <v>4</v>
      </c>
      <c r="D28" s="9"/>
      <c r="E28" s="10"/>
      <c r="F28" s="11"/>
      <c r="G28" s="12"/>
      <c r="H28" s="13"/>
      <c r="I28" s="14"/>
      <c r="J28" s="5"/>
      <c r="K28" s="6"/>
    </row>
    <row r="29" spans="2:12" s="2" customFormat="1" ht="19.899999999999999" customHeight="1">
      <c r="B29" s="1"/>
      <c r="C29" s="126"/>
      <c r="D29" s="126"/>
      <c r="E29" s="10"/>
      <c r="F29" s="11"/>
      <c r="G29" s="12"/>
      <c r="H29" s="13"/>
      <c r="I29" s="14"/>
      <c r="J29" s="5"/>
      <c r="K29" s="6"/>
    </row>
    <row r="30" spans="2:12" s="2" customFormat="1" ht="19.899999999999999" customHeight="1">
      <c r="B30" s="1"/>
      <c r="C30" s="8" t="s">
        <v>5</v>
      </c>
      <c r="D30" s="9"/>
      <c r="E30" s="10"/>
      <c r="F30" s="11"/>
      <c r="G30" s="12"/>
      <c r="H30" s="13"/>
      <c r="I30" s="14"/>
      <c r="J30" s="5"/>
      <c r="K30" s="6"/>
    </row>
    <row r="31" spans="2:12" s="2" customFormat="1" ht="19.899999999999999" customHeight="1">
      <c r="B31" s="1"/>
      <c r="C31" s="126"/>
      <c r="D31" s="126"/>
      <c r="E31" s="126"/>
      <c r="F31" s="126"/>
      <c r="G31" s="126"/>
      <c r="H31" s="126"/>
      <c r="I31" s="126"/>
      <c r="J31" s="5"/>
      <c r="K31" s="6"/>
    </row>
    <row r="32" spans="2:12" s="2" customFormat="1" ht="19.899999999999999" customHeight="1">
      <c r="B32" s="1"/>
      <c r="C32" s="8" t="s">
        <v>6</v>
      </c>
      <c r="D32" s="9"/>
      <c r="E32" s="10"/>
      <c r="F32" s="11"/>
      <c r="G32" s="12"/>
      <c r="H32" s="13"/>
      <c r="I32" s="14"/>
      <c r="J32" s="5"/>
      <c r="K32" s="6"/>
    </row>
    <row r="33" spans="2:11" s="2" customFormat="1" ht="19.899999999999999" customHeight="1">
      <c r="B33" s="1"/>
      <c r="C33" s="126"/>
      <c r="D33" s="126"/>
      <c r="E33" s="126"/>
      <c r="F33" s="126"/>
      <c r="G33" s="126"/>
      <c r="H33" s="126"/>
      <c r="I33" s="126"/>
      <c r="J33" s="5"/>
      <c r="K33" s="6"/>
    </row>
    <row r="34" spans="2:11" s="2" customFormat="1">
      <c r="B34" s="1"/>
      <c r="D34" s="3"/>
      <c r="F34" s="4"/>
      <c r="G34" s="5"/>
      <c r="H34" s="6"/>
      <c r="I34" s="7"/>
      <c r="J34" s="5"/>
      <c r="K34" s="6"/>
    </row>
    <row r="35" spans="2:11" s="2" customFormat="1" ht="12.75">
      <c r="B35" s="1"/>
      <c r="C35" s="10" t="s">
        <v>7</v>
      </c>
      <c r="D35" s="3"/>
      <c r="F35" s="4"/>
      <c r="G35" s="5"/>
      <c r="H35" s="6"/>
      <c r="I35" s="7"/>
      <c r="J35" s="5"/>
      <c r="K35" s="6"/>
    </row>
    <row r="36" spans="2:11" s="2" customFormat="1">
      <c r="B36" s="1"/>
      <c r="D36" s="3"/>
      <c r="F36" s="4"/>
      <c r="G36" s="5"/>
      <c r="H36" s="6"/>
      <c r="I36" s="7"/>
      <c r="J36" s="5"/>
      <c r="K36" s="6"/>
    </row>
    <row r="37" spans="2:11" s="2" customFormat="1">
      <c r="B37" s="1"/>
      <c r="D37" s="3"/>
      <c r="F37" s="4"/>
      <c r="G37" s="5"/>
      <c r="H37" s="6"/>
      <c r="I37" s="7"/>
      <c r="J37" s="5"/>
      <c r="K37" s="6"/>
    </row>
  </sheetData>
  <sheetProtection password="DA2E" sheet="1" scenarios="1" formatCells="0" formatColumns="0" formatRows="0" autoFilter="0"/>
  <mergeCells count="12">
    <mergeCell ref="C33:I33"/>
    <mergeCell ref="C21:D21"/>
    <mergeCell ref="C23:D23"/>
    <mergeCell ref="C25:D25"/>
    <mergeCell ref="C27:D27"/>
    <mergeCell ref="C16:D16"/>
    <mergeCell ref="C6:D6"/>
    <mergeCell ref="C12:D12"/>
    <mergeCell ref="C14:D14"/>
    <mergeCell ref="H14:K14"/>
    <mergeCell ref="C29:D29"/>
    <mergeCell ref="C31:I31"/>
  </mergeCells>
  <phoneticPr fontId="14" type="noConversion"/>
  <printOptions horizontalCentered="1"/>
  <pageMargins left="0.39370078740157477" right="0.39370078740157477" top="0.39370078740157477" bottom="0.59055118110236215" header="0.19685039370078738" footer="0.19685039370078738"/>
  <pageSetup paperSize="9" firstPageNumber="0" fitToHeight="1000" orientation="portrait" horizontalDpi="300" verticalDpi="300" r:id="rId1"/>
  <headerFooter alignWithMargins="0">
    <oddHeader xml:space="preserve">&amp;R1/9/2024  1:30:55 AM&amp;L&amp;F&amp;Cпрайс-лист компании "Тривол" </oddHeader>
  </headerFooter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 filterMode="1" enableFormatConditionsCalculation="0">
    <tabColor indexed="16"/>
    <pageSetUpPr fitToPage="1"/>
  </sheetPr>
  <dimension ref="A1:L44"/>
  <sheetViews>
    <sheetView showGridLines="0" workbookViewId="0"/>
  </sheetViews>
  <sheetFormatPr defaultColWidth="7.28515625" defaultRowHeight="11.25"/>
  <cols>
    <col min="1" max="1" width="1.85546875" style="27" customWidth="1"/>
    <col min="2" max="2" width="10.7109375" style="34" customWidth="1"/>
    <col min="3" max="3" width="10.7109375" style="27" customWidth="1"/>
    <col min="4" max="4" width="48.28515625" style="35" customWidth="1"/>
    <col min="5" max="5" width="9.85546875" style="27" customWidth="1"/>
    <col min="6" max="6" width="6.7109375" style="36" customWidth="1"/>
    <col min="7" max="7" width="10.28515625" style="37" customWidth="1"/>
    <col min="8" max="8" width="9.140625" style="38" customWidth="1"/>
    <col min="9" max="9" width="4.28515625" style="39" customWidth="1"/>
    <col min="10" max="10" width="9.140625" style="37" customWidth="1"/>
    <col min="11" max="11" width="15.28515625" style="38" customWidth="1"/>
    <col min="12" max="12" width="14.5703125" style="27" customWidth="1"/>
    <col min="13" max="13" width="22.85546875" style="27" customWidth="1"/>
    <col min="14" max="16384" width="7.28515625" style="27"/>
  </cols>
  <sheetData>
    <row r="1" spans="1:12" s="58" customFormat="1" ht="31.5" customHeight="1">
      <c r="B1" s="59"/>
      <c r="C1" s="59"/>
      <c r="D1" s="59"/>
      <c r="E1" s="59"/>
      <c r="F1" s="59" t="s">
        <v>25</v>
      </c>
      <c r="G1" s="59"/>
      <c r="H1" s="59"/>
      <c r="I1" s="59"/>
      <c r="J1" s="59"/>
      <c r="K1" s="59"/>
      <c r="L1" s="59"/>
    </row>
    <row r="2" spans="1:12" s="58" customFormat="1" ht="5.0999999999999996" customHeight="1">
      <c r="B2" s="60"/>
      <c r="C2" s="60"/>
      <c r="D2" s="61"/>
      <c r="E2" s="62"/>
      <c r="F2" s="63"/>
      <c r="G2" s="64"/>
      <c r="H2" s="65"/>
      <c r="I2" s="66"/>
      <c r="J2" s="67"/>
      <c r="K2" s="67"/>
      <c r="L2" s="67"/>
    </row>
    <row r="3" spans="1:12" s="58" customFormat="1" ht="15" customHeight="1">
      <c r="B3" s="68"/>
      <c r="C3" s="68"/>
      <c r="D3" s="68"/>
      <c r="E3" s="68"/>
      <c r="F3" s="69" t="s">
        <v>26</v>
      </c>
      <c r="G3" s="68"/>
      <c r="H3" s="68"/>
      <c r="I3" s="68"/>
      <c r="J3" s="68"/>
      <c r="K3" s="68"/>
      <c r="L3" s="68"/>
    </row>
    <row r="4" spans="1:12" s="58" customFormat="1" ht="15" customHeight="1">
      <c r="B4" s="68"/>
      <c r="C4" s="68"/>
      <c r="D4" s="68"/>
      <c r="E4" s="68"/>
      <c r="F4" s="69" t="s">
        <v>27</v>
      </c>
      <c r="G4" s="68"/>
      <c r="H4" s="68"/>
      <c r="I4" s="68"/>
      <c r="J4" s="68"/>
      <c r="K4" s="68"/>
      <c r="L4" s="68"/>
    </row>
    <row r="5" spans="1:12" s="73" customFormat="1" ht="16.149999999999999" customHeight="1">
      <c r="A5" s="58"/>
      <c r="B5" s="70"/>
      <c r="C5" s="70"/>
      <c r="D5" s="71"/>
      <c r="E5" s="58"/>
      <c r="F5" s="58"/>
      <c r="G5" s="58"/>
      <c r="H5" s="58"/>
      <c r="I5" s="58"/>
      <c r="J5" s="72"/>
      <c r="K5" s="72"/>
      <c r="L5" s="72"/>
    </row>
    <row r="6" spans="1:12" s="73" customFormat="1" ht="18" customHeight="1">
      <c r="A6" s="58"/>
      <c r="B6" s="70"/>
      <c r="C6" s="122" t="str">
        <f>HYPERLINK("#Тривол!A1","Товары производства компании «Тривол»." )</f>
        <v>Товары производства компании «Тривол».</v>
      </c>
      <c r="D6" s="123"/>
      <c r="E6" s="74"/>
      <c r="F6" s="58"/>
      <c r="G6" s="58"/>
      <c r="H6" s="58"/>
      <c r="I6" s="58"/>
    </row>
    <row r="7" spans="1:12" s="73" customFormat="1" ht="12.75" hidden="1">
      <c r="B7" s="75"/>
      <c r="C7" s="75"/>
      <c r="D7" s="76"/>
      <c r="E7" s="77"/>
      <c r="F7" s="76"/>
      <c r="G7" s="78"/>
      <c r="H7" s="79"/>
      <c r="I7" s="80"/>
      <c r="J7" s="81"/>
      <c r="K7" s="79"/>
      <c r="L7" s="82"/>
    </row>
    <row r="8" spans="1:12" s="73" customFormat="1" ht="12.75" hidden="1">
      <c r="B8" s="75"/>
      <c r="C8" s="75"/>
      <c r="D8" s="76"/>
      <c r="E8" s="77"/>
      <c r="F8" s="76"/>
      <c r="G8" s="78"/>
      <c r="H8" s="79"/>
      <c r="I8" s="80"/>
      <c r="J8" s="81"/>
      <c r="K8" s="79"/>
      <c r="L8" s="82"/>
    </row>
    <row r="9" spans="1:12" s="73" customFormat="1" ht="12.75" hidden="1">
      <c r="B9" s="75"/>
      <c r="C9" s="75"/>
      <c r="D9" s="76"/>
      <c r="E9" s="77"/>
      <c r="F9" s="76"/>
      <c r="G9" s="78"/>
      <c r="H9" s="79"/>
      <c r="I9" s="80"/>
      <c r="J9" s="81"/>
      <c r="K9" s="79"/>
      <c r="L9" s="82"/>
    </row>
    <row r="10" spans="1:12" s="73" customFormat="1" ht="12.75" hidden="1">
      <c r="B10" s="75"/>
      <c r="C10" s="75"/>
      <c r="D10" s="76"/>
      <c r="E10" s="77"/>
      <c r="F10" s="76"/>
      <c r="G10" s="78"/>
      <c r="H10" s="79"/>
      <c r="I10" s="80"/>
      <c r="J10" s="81"/>
      <c r="K10" s="79"/>
      <c r="L10" s="82"/>
    </row>
    <row r="11" spans="1:12" s="73" customFormat="1" ht="10.15" customHeight="1">
      <c r="A11" s="58"/>
      <c r="B11" s="70"/>
      <c r="C11" s="70"/>
      <c r="D11" s="83"/>
      <c r="E11" s="58"/>
      <c r="F11" s="58"/>
      <c r="G11" s="58"/>
      <c r="H11" s="58"/>
      <c r="I11" s="58"/>
      <c r="J11" s="84"/>
      <c r="K11" s="85"/>
      <c r="L11" s="72"/>
    </row>
    <row r="12" spans="1:12" s="73" customFormat="1" ht="18" customHeight="1">
      <c r="A12" s="58"/>
      <c r="B12" s="70"/>
      <c r="C12" s="124" t="str">
        <f>HYPERLINK("#ЗАКАЗЧИК!A1","Данные о заказчике")</f>
        <v>Данные о заказчике</v>
      </c>
      <c r="D12" s="123"/>
      <c r="E12" s="74"/>
      <c r="F12" s="58"/>
      <c r="G12" s="58"/>
      <c r="H12" s="58"/>
      <c r="I12" s="58"/>
      <c r="J12" s="86" t="s">
        <v>28</v>
      </c>
      <c r="K12" s="87">
        <f ca="1">Тривол!L19</f>
        <v>0</v>
      </c>
      <c r="L12" s="72"/>
    </row>
    <row r="13" spans="1:12" s="73" customFormat="1" ht="4.9000000000000004" customHeight="1">
      <c r="A13" s="58"/>
      <c r="B13" s="70"/>
      <c r="C13" s="70"/>
      <c r="D13" s="88"/>
      <c r="E13" s="58"/>
      <c r="F13" s="58"/>
      <c r="G13" s="58"/>
      <c r="H13" s="58"/>
      <c r="I13" s="58"/>
      <c r="J13" s="72"/>
      <c r="K13" s="72"/>
      <c r="L13" s="72"/>
    </row>
    <row r="14" spans="1:12" s="73" customFormat="1" ht="18" customHeight="1">
      <c r="A14" s="58"/>
      <c r="B14" s="70"/>
      <c r="C14" s="124" t="str">
        <f>HYPERLINK("#скидки!A1","Скидки и доставка")</f>
        <v>Скидки и доставка</v>
      </c>
      <c r="D14" s="123"/>
      <c r="E14" s="74"/>
      <c r="F14" s="58"/>
      <c r="G14" s="64"/>
      <c r="H14" s="125" t="s">
        <v>29</v>
      </c>
      <c r="I14" s="125"/>
      <c r="J14" s="125"/>
      <c r="K14" s="125"/>
      <c r="L14" s="72"/>
    </row>
    <row r="15" spans="1:12" s="73" customFormat="1" ht="4.9000000000000004" customHeight="1">
      <c r="A15" s="58"/>
      <c r="B15" s="70"/>
      <c r="C15" s="70"/>
      <c r="D15" s="88"/>
      <c r="E15" s="58"/>
      <c r="F15" s="58"/>
      <c r="G15" s="58"/>
      <c r="H15" s="58"/>
      <c r="I15" s="58"/>
      <c r="J15" s="72"/>
      <c r="K15" s="72"/>
      <c r="L15" s="72"/>
    </row>
    <row r="16" spans="1:12" s="73" customFormat="1" ht="18" customHeight="1">
      <c r="A16" s="58"/>
      <c r="B16" s="70"/>
      <c r="C16" s="124" t="str">
        <f>HYPERLINK("#инструкция!A1","Инструкция по работе с прайс-листом.")</f>
        <v>Инструкция по работе с прайс-листом.</v>
      </c>
      <c r="D16" s="123"/>
      <c r="E16" s="74"/>
      <c r="F16" s="58"/>
      <c r="G16" s="58"/>
      <c r="H16" s="58"/>
      <c r="I16" s="58"/>
      <c r="J16" s="72"/>
      <c r="K16" s="72"/>
      <c r="L16" s="72"/>
    </row>
    <row r="17" spans="1:12" s="73" customFormat="1" ht="10.15" customHeight="1">
      <c r="B17" s="75"/>
      <c r="C17" s="75"/>
      <c r="D17" s="89"/>
      <c r="E17" s="77"/>
      <c r="F17" s="76"/>
      <c r="G17" s="78"/>
      <c r="H17" s="79"/>
      <c r="I17" s="80"/>
      <c r="J17" s="81"/>
      <c r="K17" s="79"/>
      <c r="L17" s="82"/>
    </row>
    <row r="18" spans="1:12" s="73" customFormat="1" ht="25.9" customHeight="1">
      <c r="B18" s="75"/>
      <c r="C18" s="90"/>
      <c r="D18" s="89"/>
      <c r="E18" s="77"/>
      <c r="F18" s="76"/>
      <c r="G18" s="78"/>
      <c r="H18" s="79"/>
      <c r="I18" s="80"/>
      <c r="J18" s="81"/>
      <c r="K18" s="79"/>
      <c r="L18" s="82"/>
    </row>
    <row r="19" spans="1:12" s="23" customFormat="1" ht="8.4499999999999993" customHeight="1">
      <c r="A19" s="22"/>
      <c r="B19" s="22"/>
      <c r="C19" s="22"/>
      <c r="D19" s="22"/>
      <c r="E19" s="22"/>
      <c r="F19" s="22"/>
    </row>
    <row r="20" spans="1:12" s="23" customFormat="1" ht="19.899999999999999" customHeight="1">
      <c r="A20" s="22"/>
      <c r="B20" s="127" t="s">
        <v>13</v>
      </c>
      <c r="C20" s="127"/>
      <c r="D20" s="127"/>
      <c r="E20" s="127"/>
      <c r="F20" s="128">
        <v>0.05</v>
      </c>
      <c r="G20" s="128"/>
    </row>
    <row r="21" spans="1:12" s="23" customFormat="1" ht="19.899999999999999" customHeight="1">
      <c r="A21" s="22"/>
      <c r="B21" s="127" t="s">
        <v>14</v>
      </c>
      <c r="C21" s="127"/>
      <c r="D21" s="127"/>
      <c r="E21" s="127"/>
      <c r="F21" s="128">
        <v>0.1</v>
      </c>
      <c r="G21" s="128"/>
    </row>
    <row r="22" spans="1:12" s="23" customFormat="1" ht="19.899999999999999" customHeight="1">
      <c r="A22" s="22"/>
      <c r="B22" s="127" t="s">
        <v>15</v>
      </c>
      <c r="C22" s="127"/>
      <c r="D22" s="127"/>
      <c r="E22" s="127"/>
      <c r="F22" s="128">
        <v>0.15</v>
      </c>
      <c r="G22" s="128"/>
    </row>
    <row r="23" spans="1:12" s="23" customFormat="1" ht="19.899999999999999" customHeight="1">
      <c r="A23" s="22"/>
      <c r="B23" s="127"/>
      <c r="C23" s="127"/>
      <c r="D23" s="127"/>
      <c r="E23" s="127"/>
      <c r="F23" s="128"/>
      <c r="G23" s="128"/>
    </row>
    <row r="24" spans="1:12" s="23" customFormat="1" ht="19.899999999999999" customHeight="1">
      <c r="A24" s="22"/>
      <c r="B24" s="24"/>
      <c r="C24" s="24"/>
      <c r="D24" s="24"/>
      <c r="E24" s="24"/>
      <c r="F24" s="25"/>
    </row>
    <row r="25" spans="1:12" ht="19.899999999999999" customHeight="1">
      <c r="A25" s="26"/>
      <c r="B25" s="129" t="s">
        <v>8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</row>
    <row r="26" spans="1:12" ht="30.6" customHeight="1">
      <c r="A26" s="26"/>
      <c r="B26" s="130" t="s">
        <v>9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</row>
    <row r="27" spans="1:12" ht="40.9" customHeight="1">
      <c r="A27" s="26"/>
      <c r="B27" s="131" t="s">
        <v>10</v>
      </c>
      <c r="C27" s="131"/>
      <c r="D27" s="131"/>
      <c r="E27" s="131"/>
      <c r="F27" s="131"/>
      <c r="G27" s="131"/>
      <c r="H27" s="131"/>
      <c r="I27" s="131"/>
      <c r="J27" s="131"/>
      <c r="K27" s="131"/>
    </row>
    <row r="28" spans="1:12" ht="32.1" customHeight="1">
      <c r="A28" s="26"/>
      <c r="B28" s="132" t="s">
        <v>11</v>
      </c>
      <c r="C28" s="132"/>
      <c r="D28" s="132"/>
      <c r="E28" s="132"/>
      <c r="F28" s="132"/>
      <c r="G28" s="132"/>
      <c r="H28" s="132"/>
      <c r="I28" s="132"/>
      <c r="J28" s="132"/>
      <c r="K28" s="132"/>
    </row>
    <row r="29" spans="1:12" ht="19.899999999999999" customHeight="1">
      <c r="A29" s="26"/>
      <c r="B29" s="134" t="s">
        <v>12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</row>
    <row r="30" spans="1:12" ht="19.899999999999999" customHeight="1">
      <c r="A30" s="26"/>
      <c r="B30" s="133"/>
      <c r="C30" s="133"/>
      <c r="D30" s="133"/>
      <c r="E30" s="133"/>
      <c r="F30" s="133"/>
      <c r="G30" s="133"/>
      <c r="H30" s="133"/>
      <c r="I30" s="133"/>
      <c r="J30" s="26"/>
      <c r="K30" s="26"/>
    </row>
    <row r="31" spans="1:12" ht="19.899999999999999" customHeight="1">
      <c r="A31" s="26"/>
      <c r="B31" s="133"/>
      <c r="C31" s="133"/>
      <c r="D31" s="133"/>
      <c r="E31" s="133"/>
      <c r="F31" s="133"/>
      <c r="G31" s="133"/>
      <c r="H31" s="133"/>
      <c r="I31" s="133"/>
      <c r="J31" s="26"/>
      <c r="K31" s="26"/>
    </row>
    <row r="32" spans="1:12" ht="19.899999999999999" customHeight="1">
      <c r="A32" s="26"/>
      <c r="B32" s="133"/>
      <c r="C32" s="133"/>
      <c r="D32" s="133"/>
      <c r="E32" s="133"/>
      <c r="F32" s="133"/>
      <c r="G32" s="133"/>
      <c r="H32" s="133"/>
      <c r="I32" s="133"/>
      <c r="J32" s="26"/>
      <c r="K32" s="26"/>
    </row>
    <row r="33" spans="1:11" ht="19.899999999999999" customHeight="1">
      <c r="A33" s="26"/>
      <c r="B33" s="133"/>
      <c r="C33" s="133"/>
      <c r="D33" s="133"/>
      <c r="E33" s="133"/>
      <c r="F33" s="133"/>
      <c r="G33" s="133"/>
      <c r="H33" s="133"/>
      <c r="I33" s="133"/>
      <c r="J33" s="26"/>
      <c r="K33" s="26"/>
    </row>
    <row r="34" spans="1:11" ht="19.899999999999999" customHeight="1">
      <c r="A34" s="26"/>
      <c r="B34" s="133"/>
      <c r="C34" s="133"/>
      <c r="D34" s="133"/>
      <c r="E34" s="133"/>
      <c r="F34" s="133"/>
      <c r="G34" s="133"/>
      <c r="H34" s="133"/>
      <c r="I34" s="133"/>
      <c r="J34" s="26"/>
      <c r="K34" s="26"/>
    </row>
    <row r="35" spans="1:11">
      <c r="A35" s="26"/>
      <c r="B35" s="28"/>
      <c r="C35" s="26"/>
      <c r="D35" s="29"/>
      <c r="E35" s="26"/>
      <c r="F35" s="30"/>
      <c r="G35" s="31"/>
      <c r="H35" s="32"/>
      <c r="I35" s="33"/>
      <c r="J35" s="31"/>
      <c r="K35" s="32"/>
    </row>
    <row r="36" spans="1:11">
      <c r="A36" s="26"/>
      <c r="B36" s="28"/>
      <c r="C36" s="26"/>
      <c r="D36" s="29"/>
      <c r="E36" s="26"/>
      <c r="F36" s="30"/>
      <c r="G36" s="31"/>
      <c r="H36" s="32"/>
      <c r="I36" s="33"/>
      <c r="J36" s="31"/>
      <c r="K36" s="32"/>
    </row>
    <row r="37" spans="1:11">
      <c r="A37" s="26"/>
      <c r="B37" s="28"/>
      <c r="C37" s="26"/>
      <c r="D37" s="29"/>
      <c r="E37" s="26"/>
      <c r="F37" s="30"/>
      <c r="G37" s="31"/>
      <c r="H37" s="32"/>
      <c r="I37" s="33"/>
      <c r="J37" s="31"/>
      <c r="K37" s="32"/>
    </row>
    <row r="38" spans="1:11">
      <c r="A38" s="26"/>
      <c r="B38" s="28"/>
      <c r="C38" s="26"/>
      <c r="D38" s="29"/>
      <c r="E38" s="26"/>
      <c r="F38" s="30"/>
      <c r="G38" s="31"/>
      <c r="H38" s="32"/>
      <c r="I38" s="33"/>
      <c r="J38" s="31"/>
      <c r="K38" s="32"/>
    </row>
    <row r="39" spans="1:11">
      <c r="A39" s="26"/>
      <c r="B39" s="28"/>
      <c r="C39" s="26"/>
      <c r="D39" s="29"/>
      <c r="E39" s="26"/>
      <c r="F39" s="30"/>
      <c r="G39" s="31"/>
      <c r="H39" s="32"/>
      <c r="I39" s="33"/>
      <c r="J39" s="31"/>
      <c r="K39" s="32"/>
    </row>
    <row r="40" spans="1:11">
      <c r="A40" s="26"/>
      <c r="B40" s="28"/>
      <c r="C40" s="26"/>
      <c r="D40" s="29"/>
      <c r="E40" s="26"/>
      <c r="F40" s="30"/>
      <c r="G40" s="31"/>
      <c r="H40" s="32"/>
      <c r="I40" s="33"/>
      <c r="J40" s="31"/>
      <c r="K40" s="32"/>
    </row>
    <row r="41" spans="1:11">
      <c r="A41" s="26"/>
      <c r="B41" s="28"/>
      <c r="C41" s="26"/>
      <c r="D41" s="29"/>
      <c r="E41" s="26"/>
      <c r="F41" s="30"/>
      <c r="G41" s="31"/>
      <c r="H41" s="32"/>
      <c r="I41" s="33"/>
      <c r="J41" s="31"/>
      <c r="K41" s="32"/>
    </row>
    <row r="42" spans="1:11">
      <c r="A42" s="26"/>
      <c r="B42" s="28"/>
      <c r="C42" s="26"/>
      <c r="D42" s="29"/>
      <c r="E42" s="26"/>
      <c r="F42" s="30"/>
      <c r="G42" s="31"/>
      <c r="H42" s="32"/>
      <c r="I42" s="33"/>
      <c r="J42" s="31"/>
      <c r="K42" s="32"/>
    </row>
    <row r="43" spans="1:11">
      <c r="A43" s="26"/>
      <c r="B43" s="28"/>
      <c r="C43" s="26"/>
      <c r="D43" s="29"/>
      <c r="E43" s="26"/>
      <c r="F43" s="30"/>
      <c r="G43" s="31"/>
      <c r="H43" s="32"/>
      <c r="I43" s="33"/>
      <c r="J43" s="31"/>
      <c r="K43" s="32"/>
    </row>
    <row r="44" spans="1:11">
      <c r="A44" s="26"/>
      <c r="B44" s="28"/>
      <c r="C44" s="26"/>
      <c r="D44" s="29"/>
      <c r="E44" s="26"/>
      <c r="F44" s="30"/>
      <c r="G44" s="31"/>
      <c r="H44" s="32"/>
      <c r="I44" s="33"/>
      <c r="J44" s="31"/>
      <c r="K44" s="32"/>
    </row>
  </sheetData>
  <sheetProtection password="DA2E" sheet="1" scenarios="1" formatCells="0" formatColumns="0" formatRows="0" autoFilter="0"/>
  <mergeCells count="23">
    <mergeCell ref="B25:L25"/>
    <mergeCell ref="B26:L26"/>
    <mergeCell ref="B27:K27"/>
    <mergeCell ref="B28:K28"/>
    <mergeCell ref="B33:I33"/>
    <mergeCell ref="B34:I34"/>
    <mergeCell ref="B29:L29"/>
    <mergeCell ref="B30:I30"/>
    <mergeCell ref="B31:I31"/>
    <mergeCell ref="B32:I32"/>
    <mergeCell ref="B21:E21"/>
    <mergeCell ref="F21:G21"/>
    <mergeCell ref="C16:D16"/>
    <mergeCell ref="B22:E22"/>
    <mergeCell ref="F22:G22"/>
    <mergeCell ref="B23:E23"/>
    <mergeCell ref="F23:G23"/>
    <mergeCell ref="C6:D6"/>
    <mergeCell ref="C12:D12"/>
    <mergeCell ref="C14:D14"/>
    <mergeCell ref="H14:K14"/>
    <mergeCell ref="B20:E20"/>
    <mergeCell ref="F20:G20"/>
  </mergeCells>
  <phoneticPr fontId="14" type="noConversion"/>
  <printOptions horizontalCentered="1"/>
  <pageMargins left="0.39370078740157477" right="0.39370078740157477" top="0.39370078740157477" bottom="0.59055118110236215" header="0.19685039370078738" footer="0.19685039370078738"/>
  <pageSetup paperSize="9" firstPageNumber="0" fitToHeight="1000" orientation="portrait" horizontalDpi="300" verticalDpi="300" r:id="rId1"/>
  <headerFooter alignWithMargins="0">
    <oddHeader xml:space="preserve">&amp;R1/9/2024  1:30:55 AM&amp;L&amp;F&amp;Cпрайс-лист компании "Тривол" </oddHeader>
  </headerFooter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 filterMode="1" enableFormatConditionsCalculation="0">
    <tabColor indexed="16"/>
    <pageSetUpPr fitToPage="1"/>
  </sheetPr>
  <dimension ref="A1:L33"/>
  <sheetViews>
    <sheetView showGridLines="0" workbookViewId="0"/>
  </sheetViews>
  <sheetFormatPr defaultColWidth="7.28515625" defaultRowHeight="11.25"/>
  <cols>
    <col min="1" max="1" width="1.85546875" style="47" customWidth="1"/>
    <col min="2" max="2" width="10.7109375" style="52" customWidth="1"/>
    <col min="3" max="3" width="10.7109375" style="47" customWidth="1"/>
    <col min="4" max="4" width="48.28515625" style="53" customWidth="1"/>
    <col min="5" max="5" width="9.85546875" style="47" customWidth="1"/>
    <col min="6" max="6" width="6.7109375" style="54" customWidth="1"/>
    <col min="7" max="7" width="10.28515625" style="55" customWidth="1"/>
    <col min="8" max="8" width="9.140625" style="56" customWidth="1"/>
    <col min="9" max="9" width="4.28515625" style="57" customWidth="1"/>
    <col min="10" max="10" width="9.140625" style="55" customWidth="1"/>
    <col min="11" max="11" width="15.28515625" style="56" customWidth="1"/>
    <col min="12" max="12" width="14.5703125" style="47" customWidth="1"/>
    <col min="13" max="13" width="22.85546875" style="47" customWidth="1"/>
    <col min="14" max="16384" width="7.28515625" style="47"/>
  </cols>
  <sheetData>
    <row r="1" spans="1:12" s="58" customFormat="1" ht="31.5" customHeight="1">
      <c r="B1" s="59"/>
      <c r="C1" s="59"/>
      <c r="D1" s="59"/>
      <c r="E1" s="59"/>
      <c r="F1" s="59" t="s">
        <v>25</v>
      </c>
      <c r="G1" s="59"/>
      <c r="H1" s="59"/>
      <c r="I1" s="59"/>
      <c r="J1" s="59"/>
      <c r="K1" s="59"/>
      <c r="L1" s="59"/>
    </row>
    <row r="2" spans="1:12" s="58" customFormat="1" ht="5.0999999999999996" customHeight="1">
      <c r="B2" s="60"/>
      <c r="C2" s="60"/>
      <c r="D2" s="61"/>
      <c r="E2" s="62"/>
      <c r="F2" s="63"/>
      <c r="G2" s="64"/>
      <c r="H2" s="65"/>
      <c r="I2" s="66"/>
      <c r="J2" s="67"/>
      <c r="K2" s="67"/>
      <c r="L2" s="67"/>
    </row>
    <row r="3" spans="1:12" s="58" customFormat="1" ht="15" customHeight="1">
      <c r="B3" s="68"/>
      <c r="C3" s="68"/>
      <c r="D3" s="68"/>
      <c r="E3" s="68"/>
      <c r="F3" s="69" t="s">
        <v>26</v>
      </c>
      <c r="G3" s="68"/>
      <c r="H3" s="68"/>
      <c r="I3" s="68"/>
      <c r="J3" s="68"/>
      <c r="K3" s="68"/>
      <c r="L3" s="68"/>
    </row>
    <row r="4" spans="1:12" s="58" customFormat="1" ht="15" customHeight="1">
      <c r="B4" s="68"/>
      <c r="C4" s="68"/>
      <c r="D4" s="68"/>
      <c r="E4" s="68"/>
      <c r="F4" s="69" t="s">
        <v>27</v>
      </c>
      <c r="G4" s="68"/>
      <c r="H4" s="68"/>
      <c r="I4" s="68"/>
      <c r="J4" s="68"/>
      <c r="K4" s="68"/>
      <c r="L4" s="68"/>
    </row>
    <row r="5" spans="1:12" s="73" customFormat="1" ht="16.149999999999999" customHeight="1">
      <c r="A5" s="58"/>
      <c r="B5" s="70"/>
      <c r="C5" s="70"/>
      <c r="D5" s="71"/>
      <c r="E5" s="58"/>
      <c r="F5" s="58"/>
      <c r="G5" s="58"/>
      <c r="H5" s="58"/>
      <c r="I5" s="58"/>
      <c r="J5" s="72"/>
      <c r="K5" s="72"/>
      <c r="L5" s="72"/>
    </row>
    <row r="6" spans="1:12" s="73" customFormat="1" ht="18" customHeight="1">
      <c r="A6" s="58"/>
      <c r="B6" s="70"/>
      <c r="C6" s="122" t="str">
        <f>HYPERLINK("#Тривол!A1","Товары производства компании «Тривол»." )</f>
        <v>Товары производства компании «Тривол».</v>
      </c>
      <c r="D6" s="123"/>
      <c r="E6" s="74"/>
      <c r="F6" s="58"/>
      <c r="G6" s="58"/>
      <c r="H6" s="58"/>
      <c r="I6" s="58"/>
    </row>
    <row r="7" spans="1:12" s="73" customFormat="1" ht="12.75" hidden="1">
      <c r="B7" s="75"/>
      <c r="C7" s="75"/>
      <c r="D7" s="76"/>
      <c r="E7" s="77"/>
      <c r="F7" s="76"/>
      <c r="G7" s="78"/>
      <c r="H7" s="79"/>
      <c r="I7" s="80"/>
      <c r="J7" s="81"/>
      <c r="K7" s="79"/>
      <c r="L7" s="82"/>
    </row>
    <row r="8" spans="1:12" s="73" customFormat="1" ht="12.75" hidden="1">
      <c r="B8" s="75"/>
      <c r="C8" s="75"/>
      <c r="D8" s="76"/>
      <c r="E8" s="77"/>
      <c r="F8" s="76"/>
      <c r="G8" s="78"/>
      <c r="H8" s="79"/>
      <c r="I8" s="80"/>
      <c r="J8" s="81"/>
      <c r="K8" s="79"/>
      <c r="L8" s="82"/>
    </row>
    <row r="9" spans="1:12" s="73" customFormat="1" ht="12.75" hidden="1">
      <c r="B9" s="75"/>
      <c r="C9" s="75"/>
      <c r="D9" s="76"/>
      <c r="E9" s="77"/>
      <c r="F9" s="76"/>
      <c r="G9" s="78"/>
      <c r="H9" s="79"/>
      <c r="I9" s="80"/>
      <c r="J9" s="81"/>
      <c r="K9" s="79"/>
      <c r="L9" s="82"/>
    </row>
    <row r="10" spans="1:12" s="73" customFormat="1" ht="12.75" hidden="1">
      <c r="B10" s="75"/>
      <c r="C10" s="75"/>
      <c r="D10" s="76"/>
      <c r="E10" s="77"/>
      <c r="F10" s="76"/>
      <c r="G10" s="78"/>
      <c r="H10" s="79"/>
      <c r="I10" s="80"/>
      <c r="J10" s="81"/>
      <c r="K10" s="79"/>
      <c r="L10" s="82"/>
    </row>
    <row r="11" spans="1:12" s="73" customFormat="1" ht="10.15" customHeight="1">
      <c r="A11" s="58"/>
      <c r="B11" s="70"/>
      <c r="C11" s="70"/>
      <c r="D11" s="83"/>
      <c r="E11" s="58"/>
      <c r="F11" s="58"/>
      <c r="G11" s="58"/>
      <c r="H11" s="58"/>
      <c r="I11" s="58"/>
      <c r="J11" s="84"/>
      <c r="K11" s="85"/>
      <c r="L11" s="72"/>
    </row>
    <row r="12" spans="1:12" s="73" customFormat="1" ht="18" customHeight="1">
      <c r="A12" s="58"/>
      <c r="B12" s="70"/>
      <c r="C12" s="124" t="str">
        <f>HYPERLINK("#ЗАКАЗЧИК!A1","Данные о заказчике")</f>
        <v>Данные о заказчике</v>
      </c>
      <c r="D12" s="123"/>
      <c r="E12" s="74"/>
      <c r="F12" s="58"/>
      <c r="G12" s="58"/>
      <c r="H12" s="58"/>
      <c r="I12" s="58"/>
      <c r="J12" s="86" t="s">
        <v>28</v>
      </c>
      <c r="K12" s="87">
        <f ca="1">Тривол!L19</f>
        <v>0</v>
      </c>
      <c r="L12" s="72"/>
    </row>
    <row r="13" spans="1:12" s="73" customFormat="1" ht="4.9000000000000004" customHeight="1">
      <c r="A13" s="58"/>
      <c r="B13" s="70"/>
      <c r="C13" s="70"/>
      <c r="D13" s="88"/>
      <c r="E13" s="58"/>
      <c r="F13" s="58"/>
      <c r="G13" s="58"/>
      <c r="H13" s="58"/>
      <c r="I13" s="58"/>
      <c r="J13" s="72"/>
      <c r="K13" s="72"/>
      <c r="L13" s="72"/>
    </row>
    <row r="14" spans="1:12" s="73" customFormat="1" ht="18" customHeight="1">
      <c r="A14" s="58"/>
      <c r="B14" s="70"/>
      <c r="C14" s="124" t="str">
        <f>HYPERLINK("#скидки!A1","Скидки и доставка")</f>
        <v>Скидки и доставка</v>
      </c>
      <c r="D14" s="123"/>
      <c r="E14" s="74"/>
      <c r="F14" s="58"/>
      <c r="G14" s="64"/>
      <c r="H14" s="125" t="s">
        <v>29</v>
      </c>
      <c r="I14" s="125"/>
      <c r="J14" s="125"/>
      <c r="K14" s="125"/>
      <c r="L14" s="72"/>
    </row>
    <row r="15" spans="1:12" s="73" customFormat="1" ht="4.9000000000000004" customHeight="1">
      <c r="A15" s="58"/>
      <c r="B15" s="70"/>
      <c r="C15" s="70"/>
      <c r="D15" s="88"/>
      <c r="E15" s="58"/>
      <c r="F15" s="58"/>
      <c r="G15" s="58"/>
      <c r="H15" s="58"/>
      <c r="I15" s="58"/>
      <c r="J15" s="72"/>
      <c r="K15" s="72"/>
      <c r="L15" s="72"/>
    </row>
    <row r="16" spans="1:12" s="73" customFormat="1" ht="18" customHeight="1">
      <c r="A16" s="58"/>
      <c r="B16" s="70"/>
      <c r="C16" s="124" t="str">
        <f>HYPERLINK("#инструкция!A1","Инструкция по работе с прайс-листом.")</f>
        <v>Инструкция по работе с прайс-листом.</v>
      </c>
      <c r="D16" s="123"/>
      <c r="E16" s="74"/>
      <c r="F16" s="58"/>
      <c r="G16" s="58"/>
      <c r="H16" s="58"/>
      <c r="I16" s="58"/>
      <c r="J16" s="72"/>
      <c r="K16" s="72"/>
      <c r="L16" s="72"/>
    </row>
    <row r="17" spans="1:12" s="73" customFormat="1" ht="10.15" customHeight="1">
      <c r="B17" s="75"/>
      <c r="C17" s="75"/>
      <c r="D17" s="89"/>
      <c r="E17" s="77"/>
      <c r="F17" s="76"/>
      <c r="G17" s="78"/>
      <c r="H17" s="79"/>
      <c r="I17" s="80"/>
      <c r="J17" s="81"/>
      <c r="K17" s="79"/>
      <c r="L17" s="82"/>
    </row>
    <row r="18" spans="1:12" s="73" customFormat="1" ht="25.9" customHeight="1">
      <c r="B18" s="75"/>
      <c r="C18" s="90" t="s">
        <v>31</v>
      </c>
      <c r="D18" s="89"/>
      <c r="E18" s="77"/>
      <c r="F18" s="76"/>
      <c r="G18" s="78"/>
      <c r="H18" s="79"/>
      <c r="I18" s="80"/>
      <c r="J18" s="81"/>
      <c r="K18" s="79"/>
      <c r="L18" s="82"/>
    </row>
    <row r="19" spans="1:12" ht="8.4499999999999993" customHeight="1">
      <c r="A19" s="40"/>
      <c r="B19" s="41"/>
      <c r="C19" s="40"/>
      <c r="D19" s="42"/>
      <c r="E19" s="40"/>
      <c r="F19" s="43"/>
      <c r="G19" s="44"/>
      <c r="H19" s="45"/>
      <c r="I19" s="46"/>
      <c r="J19" s="44"/>
      <c r="K19" s="45"/>
    </row>
    <row r="20" spans="1:12" ht="41.45" customHeight="1">
      <c r="A20" s="40"/>
      <c r="B20" s="135" t="s">
        <v>16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</row>
    <row r="21" spans="1:12" ht="15">
      <c r="A21" s="40"/>
      <c r="B21" s="48"/>
      <c r="C21" s="48"/>
      <c r="D21" s="48"/>
      <c r="E21" s="48"/>
      <c r="F21" s="48"/>
      <c r="G21" s="48"/>
      <c r="H21" s="48"/>
      <c r="I21" s="40"/>
      <c r="J21" s="40"/>
      <c r="K21" s="40"/>
    </row>
    <row r="22" spans="1:12" ht="40.15" customHeight="1">
      <c r="A22" s="40"/>
      <c r="B22" s="136" t="s">
        <v>17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</row>
    <row r="23" spans="1:12" s="50" customFormat="1" ht="30.6" customHeight="1">
      <c r="A23" s="49"/>
      <c r="B23" s="135" t="s">
        <v>18</v>
      </c>
      <c r="C23" s="135"/>
      <c r="D23" s="135"/>
      <c r="E23" s="135"/>
      <c r="F23" s="135"/>
      <c r="G23" s="135"/>
      <c r="H23" s="135"/>
      <c r="I23" s="135"/>
      <c r="J23" s="135"/>
      <c r="K23" s="135"/>
      <c r="L23" s="135"/>
    </row>
    <row r="24" spans="1:12" s="50" customFormat="1" ht="30" customHeight="1">
      <c r="A24" s="49"/>
      <c r="B24" s="137" t="s">
        <v>19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</row>
    <row r="25" spans="1:12" ht="15">
      <c r="A25" s="40"/>
      <c r="B25" s="48"/>
      <c r="C25" s="48"/>
      <c r="D25" s="48"/>
      <c r="E25" s="48"/>
      <c r="F25" s="48"/>
      <c r="G25" s="48"/>
      <c r="H25" s="48"/>
      <c r="I25" s="40"/>
      <c r="J25" s="40"/>
      <c r="K25" s="40"/>
    </row>
    <row r="26" spans="1:12" ht="52.9" customHeight="1">
      <c r="A26" s="40"/>
      <c r="B26" s="135" t="s">
        <v>20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</row>
    <row r="27" spans="1:12" ht="15">
      <c r="A27" s="40"/>
      <c r="B27" s="48"/>
      <c r="C27" s="48"/>
      <c r="D27" s="48"/>
      <c r="E27" s="48"/>
      <c r="F27" s="48"/>
      <c r="G27" s="48"/>
      <c r="H27" s="48"/>
      <c r="I27" s="40"/>
      <c r="J27" s="40"/>
      <c r="K27" s="40"/>
    </row>
    <row r="28" spans="1:12" ht="45" customHeight="1">
      <c r="A28" s="40"/>
      <c r="B28" s="136" t="s">
        <v>21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1:12" ht="43.15" customHeight="1">
      <c r="A29" s="40"/>
      <c r="B29" s="137" t="s">
        <v>22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</row>
    <row r="30" spans="1:12" ht="15">
      <c r="A30" s="40"/>
      <c r="B30" s="48"/>
      <c r="C30" s="48"/>
      <c r="D30" s="48"/>
      <c r="E30" s="48"/>
      <c r="F30" s="48"/>
      <c r="G30" s="48"/>
      <c r="H30" s="48"/>
      <c r="I30" s="40"/>
      <c r="J30" s="40"/>
      <c r="K30" s="40"/>
    </row>
    <row r="31" spans="1:12" ht="46.15" customHeight="1">
      <c r="A31" s="40"/>
      <c r="B31" s="135" t="s">
        <v>23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</row>
    <row r="32" spans="1:12" ht="15">
      <c r="A32" s="40"/>
      <c r="B32" s="48"/>
      <c r="C32" s="48"/>
      <c r="D32" s="48"/>
      <c r="E32" s="48"/>
      <c r="F32" s="48"/>
      <c r="G32" s="48"/>
      <c r="H32" s="48"/>
      <c r="I32" s="40"/>
      <c r="J32" s="40"/>
      <c r="K32" s="40"/>
      <c r="L32" s="51"/>
    </row>
    <row r="33" spans="1:12" ht="44.45" customHeight="1">
      <c r="A33" s="40"/>
      <c r="B33" s="135" t="s">
        <v>24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</row>
  </sheetData>
  <sheetProtection password="DA2E" sheet="1" scenarios="1" formatCells="0" formatColumns="0" formatRows="0" autoFilter="0"/>
  <mergeCells count="14">
    <mergeCell ref="B23:L23"/>
    <mergeCell ref="C16:D16"/>
    <mergeCell ref="B24:L24"/>
    <mergeCell ref="B33:L33"/>
    <mergeCell ref="B26:L26"/>
    <mergeCell ref="B28:L28"/>
    <mergeCell ref="B29:L29"/>
    <mergeCell ref="B31:L31"/>
    <mergeCell ref="C6:D6"/>
    <mergeCell ref="C12:D12"/>
    <mergeCell ref="C14:D14"/>
    <mergeCell ref="H14:K14"/>
    <mergeCell ref="B20:L20"/>
    <mergeCell ref="B22:L22"/>
  </mergeCells>
  <phoneticPr fontId="14" type="noConversion"/>
  <printOptions horizontalCentered="1"/>
  <pageMargins left="0.39370078740157477" right="0.39370078740157477" top="0.39370078740157477" bottom="0.59055118110236215" header="0.19685039370078738" footer="0.19685039370078738"/>
  <pageSetup paperSize="9" firstPageNumber="0" fitToHeight="1000" orientation="portrait" horizontalDpi="300" verticalDpi="300" r:id="rId1"/>
  <headerFooter alignWithMargins="0">
    <oddHeader xml:space="preserve">&amp;R1/9/2024  1:30:55 AM&amp;L&amp;F&amp;Cпрайс-лист компании "Тривол" </oddHeader>
  </headerFooter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3"/>
  <sheetViews>
    <sheetView showGridLines="0" tabSelected="1" workbookViewId="0"/>
  </sheetViews>
  <sheetFormatPr defaultColWidth="7.28515625" defaultRowHeight="12.75"/>
  <cols>
    <col min="1" max="1" width="1.85546875" customWidth="1"/>
    <col min="2" max="3" width="10.7109375" customWidth="1"/>
    <col min="4" max="4" width="48.28515625" customWidth="1"/>
    <col min="5" max="5" width="9.85546875" customWidth="1"/>
    <col min="6" max="6" width="6.7109375" customWidth="1"/>
    <col min="7" max="7" width="10.28515625" customWidth="1"/>
    <col min="8" max="8" width="9.140625" customWidth="1"/>
    <col min="9" max="9" width="4.28515625" customWidth="1"/>
    <col min="10" max="10" width="9.140625" customWidth="1"/>
    <col min="11" max="11" width="15.28515625" customWidth="1"/>
    <col min="12" max="12" width="14.5703125" customWidth="1"/>
    <col min="13" max="13" width="22.85546875" customWidth="1"/>
  </cols>
  <sheetData>
    <row r="1" spans="1:12" s="58" customFormat="1" ht="31.5" customHeight="1">
      <c r="B1" s="59"/>
      <c r="C1" s="59"/>
      <c r="D1" s="59"/>
      <c r="E1" s="59"/>
      <c r="F1" s="59" t="s">
        <v>25</v>
      </c>
      <c r="G1" s="59"/>
      <c r="H1" s="59"/>
      <c r="I1" s="59"/>
      <c r="J1" s="59"/>
      <c r="K1" s="59"/>
      <c r="L1" s="59"/>
    </row>
    <row r="2" spans="1:12" s="58" customFormat="1" ht="5.0999999999999996" customHeight="1">
      <c r="B2" s="60"/>
      <c r="C2" s="60"/>
      <c r="D2" s="61"/>
      <c r="E2" s="62"/>
      <c r="F2" s="63"/>
      <c r="G2" s="64"/>
      <c r="H2" s="65"/>
      <c r="I2" s="66"/>
      <c r="J2" s="67"/>
      <c r="K2" s="67"/>
      <c r="L2" s="67"/>
    </row>
    <row r="3" spans="1:12" s="58" customFormat="1" ht="15" customHeight="1">
      <c r="B3" s="68"/>
      <c r="C3" s="68"/>
      <c r="D3" s="68"/>
      <c r="E3" s="68"/>
      <c r="F3" s="69" t="s">
        <v>26</v>
      </c>
      <c r="G3" s="68"/>
      <c r="H3" s="68"/>
      <c r="I3" s="68"/>
      <c r="J3" s="68"/>
      <c r="K3" s="68"/>
      <c r="L3" s="68"/>
    </row>
    <row r="4" spans="1:12" s="58" customFormat="1" ht="15" customHeight="1">
      <c r="B4" s="68"/>
      <c r="C4" s="68"/>
      <c r="D4" s="68"/>
      <c r="E4" s="68"/>
      <c r="F4" s="69" t="s">
        <v>27</v>
      </c>
      <c r="G4" s="68"/>
      <c r="H4" s="68"/>
      <c r="I4" s="68"/>
      <c r="J4" s="68"/>
      <c r="K4" s="68"/>
      <c r="L4" s="68"/>
    </row>
    <row r="5" spans="1:12" s="73" customFormat="1" ht="16.149999999999999" customHeight="1">
      <c r="A5" s="58"/>
      <c r="B5" s="70"/>
      <c r="C5" s="70"/>
      <c r="D5" s="71"/>
      <c r="E5" s="58"/>
      <c r="F5" s="58"/>
      <c r="G5" s="58"/>
      <c r="H5" s="58"/>
      <c r="I5" s="58"/>
      <c r="J5" s="72"/>
      <c r="K5" s="72"/>
      <c r="L5" s="72"/>
    </row>
    <row r="6" spans="1:12" s="73" customFormat="1" ht="18" customHeight="1">
      <c r="A6" s="58"/>
      <c r="B6" s="70"/>
      <c r="C6" s="122" t="str">
        <f>HYPERLINK("#Тривол!A1","Товары производства компании «Тривол»." )</f>
        <v>Товары производства компании «Тривол».</v>
      </c>
      <c r="D6" s="123"/>
      <c r="E6" s="74"/>
      <c r="F6" s="58"/>
      <c r="G6" s="58"/>
      <c r="H6" s="58"/>
      <c r="I6" s="58"/>
    </row>
    <row r="7" spans="1:12" s="73" customFormat="1" hidden="1">
      <c r="B7" s="75"/>
      <c r="C7" s="75"/>
      <c r="D7" s="76"/>
      <c r="E7" s="77"/>
      <c r="F7" s="76"/>
      <c r="G7" s="78"/>
      <c r="H7" s="79"/>
      <c r="I7" s="80"/>
      <c r="J7" s="81"/>
      <c r="K7" s="79"/>
      <c r="L7" s="82"/>
    </row>
    <row r="8" spans="1:12" s="73" customFormat="1" hidden="1">
      <c r="B8" s="75"/>
      <c r="C8" s="75"/>
      <c r="D8" s="76"/>
      <c r="E8" s="77"/>
      <c r="F8" s="76"/>
      <c r="G8" s="78"/>
      <c r="H8" s="79"/>
      <c r="I8" s="80"/>
      <c r="J8" s="81"/>
      <c r="K8" s="79"/>
      <c r="L8" s="82"/>
    </row>
    <row r="9" spans="1:12" s="73" customFormat="1" hidden="1">
      <c r="B9" s="75"/>
      <c r="C9" s="75"/>
      <c r="D9" s="76"/>
      <c r="E9" s="77"/>
      <c r="F9" s="76"/>
      <c r="G9" s="78"/>
      <c r="H9" s="79"/>
      <c r="I9" s="80"/>
      <c r="J9" s="81"/>
      <c r="K9" s="79"/>
      <c r="L9" s="82"/>
    </row>
    <row r="10" spans="1:12" s="73" customFormat="1" hidden="1">
      <c r="B10" s="75"/>
      <c r="C10" s="75"/>
      <c r="D10" s="76"/>
      <c r="E10" s="77"/>
      <c r="F10" s="76"/>
      <c r="G10" s="78"/>
      <c r="H10" s="79"/>
      <c r="I10" s="80"/>
      <c r="J10" s="81"/>
      <c r="K10" s="79"/>
      <c r="L10" s="82"/>
    </row>
    <row r="11" spans="1:12" s="73" customFormat="1" ht="10.15" customHeight="1">
      <c r="A11" s="58"/>
      <c r="B11" s="70"/>
      <c r="C11" s="70"/>
      <c r="D11" s="83"/>
      <c r="E11" s="58"/>
      <c r="F11" s="58"/>
      <c r="G11" s="58"/>
      <c r="H11" s="58"/>
      <c r="I11" s="58"/>
      <c r="J11" s="84"/>
      <c r="K11" s="85"/>
      <c r="L11" s="72"/>
    </row>
    <row r="12" spans="1:12" s="73" customFormat="1" ht="18" customHeight="1">
      <c r="A12" s="58"/>
      <c r="B12" s="70"/>
      <c r="C12" s="124" t="str">
        <f>HYPERLINK("#ЗАКАЗЧИК!A1","Данные о заказчике")</f>
        <v>Данные о заказчике</v>
      </c>
      <c r="D12" s="123"/>
      <c r="E12" s="74"/>
      <c r="F12" s="58"/>
      <c r="G12" s="58"/>
      <c r="H12" s="58"/>
      <c r="I12" s="58"/>
      <c r="J12" s="86" t="s">
        <v>28</v>
      </c>
      <c r="K12" s="87">
        <f ca="1">Тривол!L19</f>
        <v>0</v>
      </c>
      <c r="L12" s="72"/>
    </row>
    <row r="13" spans="1:12" s="73" customFormat="1" ht="4.9000000000000004" customHeight="1">
      <c r="A13" s="58"/>
      <c r="B13" s="70"/>
      <c r="C13" s="70"/>
      <c r="D13" s="88"/>
      <c r="E13" s="58"/>
      <c r="F13" s="58"/>
      <c r="G13" s="58"/>
      <c r="H13" s="58"/>
      <c r="I13" s="58"/>
      <c r="J13" s="72"/>
      <c r="K13" s="72"/>
      <c r="L13" s="72"/>
    </row>
    <row r="14" spans="1:12" s="73" customFormat="1" ht="18" customHeight="1">
      <c r="A14" s="58"/>
      <c r="B14" s="70"/>
      <c r="C14" s="124" t="str">
        <f>HYPERLINK("#скидки!A1","Скидки и доставка")</f>
        <v>Скидки и доставка</v>
      </c>
      <c r="D14" s="123"/>
      <c r="E14" s="74"/>
      <c r="F14" s="58"/>
      <c r="G14" s="64"/>
      <c r="H14" s="125" t="s">
        <v>29</v>
      </c>
      <c r="I14" s="125"/>
      <c r="J14" s="125"/>
      <c r="K14" s="125"/>
      <c r="L14" s="72"/>
    </row>
    <row r="15" spans="1:12" s="73" customFormat="1" ht="4.9000000000000004" customHeight="1">
      <c r="A15" s="58"/>
      <c r="B15" s="70"/>
      <c r="C15" s="70"/>
      <c r="D15" s="88"/>
      <c r="E15" s="58"/>
      <c r="F15" s="58"/>
      <c r="G15" s="58"/>
      <c r="H15" s="58"/>
      <c r="I15" s="58"/>
      <c r="J15" s="72"/>
      <c r="K15" s="72"/>
      <c r="L15" s="72"/>
    </row>
    <row r="16" spans="1:12" s="73" customFormat="1" ht="18" customHeight="1">
      <c r="A16" s="58"/>
      <c r="B16" s="70"/>
      <c r="C16" s="124" t="str">
        <f>HYPERLINK("#инструкция!A1","Инструкция по работе с прайс-листом.")</f>
        <v>Инструкция по работе с прайс-листом.</v>
      </c>
      <c r="D16" s="123"/>
      <c r="E16" s="74"/>
      <c r="F16" s="58"/>
      <c r="G16" s="58"/>
      <c r="H16" s="58"/>
      <c r="I16" s="58"/>
      <c r="J16" s="72"/>
      <c r="K16" s="72"/>
      <c r="L16" s="72"/>
    </row>
    <row r="17" spans="1:12" s="73" customFormat="1" ht="10.15" customHeight="1">
      <c r="B17" s="75"/>
      <c r="C17" s="75"/>
      <c r="D17" s="89"/>
      <c r="E17" s="77"/>
      <c r="F17" s="76"/>
      <c r="G17" s="78"/>
      <c r="H17" s="79"/>
      <c r="I17" s="80"/>
      <c r="J17" s="81"/>
      <c r="K17" s="79"/>
      <c r="L17" s="82"/>
    </row>
    <row r="18" spans="1:12" s="73" customFormat="1" ht="25.9" customHeight="1">
      <c r="B18" s="75"/>
      <c r="C18" s="90" t="s">
        <v>32</v>
      </c>
      <c r="D18" s="89"/>
      <c r="E18" s="77"/>
      <c r="F18" s="76"/>
      <c r="G18" s="78"/>
      <c r="H18" s="79"/>
      <c r="I18" s="80"/>
      <c r="J18" s="81"/>
      <c r="K18" s="79"/>
      <c r="L18" s="82"/>
    </row>
    <row r="19" spans="1:12" s="76" customFormat="1" ht="7.9" customHeight="1">
      <c r="B19" s="75"/>
      <c r="C19" s="75"/>
      <c r="E19" s="77"/>
      <c r="G19" s="78"/>
      <c r="H19" s="79"/>
      <c r="I19" s="80"/>
      <c r="J19" s="81"/>
      <c r="K19" s="91"/>
      <c r="L19" s="121">
        <f>SUM(K21:K153)</f>
        <v>0</v>
      </c>
    </row>
    <row r="20" spans="1:12" s="99" customFormat="1" ht="48" customHeight="1">
      <c r="A20" s="92"/>
      <c r="B20" s="93" t="s">
        <v>33</v>
      </c>
      <c r="C20" s="93" t="s">
        <v>34</v>
      </c>
      <c r="D20" s="94" t="s">
        <v>35</v>
      </c>
      <c r="E20" s="95" t="s">
        <v>36</v>
      </c>
      <c r="F20" s="96" t="s">
        <v>37</v>
      </c>
      <c r="G20" s="95" t="s">
        <v>38</v>
      </c>
      <c r="H20" s="97" t="s">
        <v>39</v>
      </c>
      <c r="I20" s="96" t="s">
        <v>37</v>
      </c>
      <c r="J20" s="95" t="s">
        <v>40</v>
      </c>
      <c r="K20" s="95" t="s">
        <v>41</v>
      </c>
      <c r="L20" s="98" t="s">
        <v>42</v>
      </c>
    </row>
    <row r="21" spans="1:12" s="100" customFormat="1" ht="30" customHeight="1">
      <c r="B21" s="101"/>
      <c r="C21" s="102"/>
      <c r="D21" s="138" t="s">
        <v>43</v>
      </c>
      <c r="E21" s="138"/>
      <c r="F21" s="138"/>
      <c r="G21" s="138"/>
      <c r="H21" s="138"/>
      <c r="I21" s="138"/>
      <c r="J21" s="103"/>
      <c r="K21" s="104"/>
      <c r="L21" s="105"/>
    </row>
    <row r="22" spans="1:12" s="106" customFormat="1" ht="72.2" customHeight="1">
      <c r="B22" s="107" t="s">
        <v>45</v>
      </c>
      <c r="C22" s="107"/>
      <c r="D22" s="108" t="s">
        <v>46</v>
      </c>
      <c r="E22" s="109">
        <v>9.4499999999999993</v>
      </c>
      <c r="F22" s="110" t="s">
        <v>44</v>
      </c>
      <c r="G22" s="111">
        <v>1</v>
      </c>
      <c r="H22" s="109">
        <v>9.4499999999999993</v>
      </c>
      <c r="I22" s="110" t="s">
        <v>44</v>
      </c>
      <c r="J22" s="112"/>
      <c r="K22" s="113">
        <f>9.45*J22</f>
        <v>0</v>
      </c>
      <c r="L22" s="114"/>
    </row>
    <row r="23" spans="1:12" s="106" customFormat="1" ht="70.150000000000006" customHeight="1">
      <c r="B23" s="107" t="s">
        <v>47</v>
      </c>
      <c r="C23" s="107"/>
      <c r="D23" s="108" t="s">
        <v>48</v>
      </c>
      <c r="E23" s="109">
        <v>6.67</v>
      </c>
      <c r="F23" s="110" t="s">
        <v>44</v>
      </c>
      <c r="G23" s="111">
        <v>1</v>
      </c>
      <c r="H23" s="109">
        <v>6.67</v>
      </c>
      <c r="I23" s="110" t="s">
        <v>44</v>
      </c>
      <c r="J23" s="112"/>
      <c r="K23" s="113">
        <f>6.67*J23</f>
        <v>0</v>
      </c>
      <c r="L23" s="114"/>
    </row>
    <row r="24" spans="1:12" s="106" customFormat="1" ht="77.650000000000006" customHeight="1">
      <c r="B24" s="107" t="s">
        <v>49</v>
      </c>
      <c r="C24" s="107"/>
      <c r="D24" s="108" t="s">
        <v>50</v>
      </c>
      <c r="E24" s="109">
        <v>8.6</v>
      </c>
      <c r="F24" s="110" t="s">
        <v>44</v>
      </c>
      <c r="G24" s="111">
        <v>1</v>
      </c>
      <c r="H24" s="109">
        <v>8.6</v>
      </c>
      <c r="I24" s="110" t="s">
        <v>44</v>
      </c>
      <c r="J24" s="112"/>
      <c r="K24" s="113">
        <f>8.6*J24</f>
        <v>0</v>
      </c>
      <c r="L24" s="114"/>
    </row>
    <row r="25" spans="1:12" s="106" customFormat="1" ht="72.75" customHeight="1">
      <c r="B25" s="107" t="s">
        <v>51</v>
      </c>
      <c r="C25" s="107"/>
      <c r="D25" s="108" t="s">
        <v>52</v>
      </c>
      <c r="E25" s="109">
        <v>5.04</v>
      </c>
      <c r="F25" s="110" t="s">
        <v>44</v>
      </c>
      <c r="G25" s="111">
        <v>1</v>
      </c>
      <c r="H25" s="109">
        <v>5.04</v>
      </c>
      <c r="I25" s="110" t="s">
        <v>44</v>
      </c>
      <c r="J25" s="112"/>
      <c r="K25" s="113">
        <f>5.04*J25</f>
        <v>0</v>
      </c>
      <c r="L25" s="114"/>
    </row>
    <row r="26" spans="1:12" s="106" customFormat="1" ht="70.150000000000006" customHeight="1">
      <c r="B26" s="107" t="s">
        <v>53</v>
      </c>
      <c r="C26" s="107"/>
      <c r="D26" s="108" t="s">
        <v>54</v>
      </c>
      <c r="E26" s="109">
        <v>5.05</v>
      </c>
      <c r="F26" s="110" t="s">
        <v>44</v>
      </c>
      <c r="G26" s="111">
        <v>1</v>
      </c>
      <c r="H26" s="109">
        <v>5.05</v>
      </c>
      <c r="I26" s="110" t="s">
        <v>44</v>
      </c>
      <c r="J26" s="112"/>
      <c r="K26" s="113">
        <f>5.05*J26</f>
        <v>0</v>
      </c>
      <c r="L26" s="114"/>
    </row>
    <row r="27" spans="1:12" s="106" customFormat="1" ht="70.150000000000006" customHeight="1">
      <c r="B27" s="107" t="s">
        <v>55</v>
      </c>
      <c r="C27" s="107"/>
      <c r="D27" s="108" t="s">
        <v>56</v>
      </c>
      <c r="E27" s="109">
        <v>9.34</v>
      </c>
      <c r="F27" s="110" t="s">
        <v>44</v>
      </c>
      <c r="G27" s="111">
        <v>1</v>
      </c>
      <c r="H27" s="109">
        <v>9.34</v>
      </c>
      <c r="I27" s="110" t="s">
        <v>44</v>
      </c>
      <c r="J27" s="112"/>
      <c r="K27" s="113">
        <f>9.34*J27</f>
        <v>0</v>
      </c>
      <c r="L27" s="114"/>
    </row>
    <row r="28" spans="1:12" s="106" customFormat="1" ht="95.65" customHeight="1">
      <c r="B28" s="107" t="s">
        <v>57</v>
      </c>
      <c r="C28" s="107"/>
      <c r="D28" s="108" t="s">
        <v>58</v>
      </c>
      <c r="E28" s="109">
        <v>9.36</v>
      </c>
      <c r="F28" s="110" t="s">
        <v>44</v>
      </c>
      <c r="G28" s="111">
        <v>1</v>
      </c>
      <c r="H28" s="109">
        <v>9.36</v>
      </c>
      <c r="I28" s="110" t="s">
        <v>44</v>
      </c>
      <c r="J28" s="112"/>
      <c r="K28" s="113">
        <f>9.36*J28</f>
        <v>0</v>
      </c>
      <c r="L28" s="114"/>
    </row>
    <row r="29" spans="1:12" s="106" customFormat="1" ht="70.150000000000006" customHeight="1">
      <c r="B29" s="107" t="s">
        <v>59</v>
      </c>
      <c r="C29" s="107"/>
      <c r="D29" s="108" t="s">
        <v>60</v>
      </c>
      <c r="E29" s="109">
        <v>11.75</v>
      </c>
      <c r="F29" s="110" t="s">
        <v>44</v>
      </c>
      <c r="G29" s="111">
        <v>1</v>
      </c>
      <c r="H29" s="109">
        <v>11.75</v>
      </c>
      <c r="I29" s="110" t="s">
        <v>44</v>
      </c>
      <c r="J29" s="112"/>
      <c r="K29" s="113">
        <f>11.75*J29</f>
        <v>0</v>
      </c>
      <c r="L29" s="114"/>
    </row>
    <row r="30" spans="1:12" s="106" customFormat="1" ht="70.150000000000006" customHeight="1">
      <c r="B30" s="107" t="s">
        <v>61</v>
      </c>
      <c r="C30" s="107"/>
      <c r="D30" s="108" t="s">
        <v>62</v>
      </c>
      <c r="E30" s="109">
        <v>11.78</v>
      </c>
      <c r="F30" s="110" t="s">
        <v>44</v>
      </c>
      <c r="G30" s="111">
        <v>1</v>
      </c>
      <c r="H30" s="109">
        <v>11.78</v>
      </c>
      <c r="I30" s="110" t="s">
        <v>44</v>
      </c>
      <c r="J30" s="112"/>
      <c r="K30" s="113">
        <f>11.78*J30</f>
        <v>0</v>
      </c>
      <c r="L30" s="114"/>
    </row>
    <row r="31" spans="1:12" s="100" customFormat="1" ht="30" customHeight="1">
      <c r="B31" s="101"/>
      <c r="C31" s="102"/>
      <c r="D31" s="138" t="s">
        <v>63</v>
      </c>
      <c r="E31" s="138"/>
      <c r="F31" s="138"/>
      <c r="G31" s="138"/>
      <c r="H31" s="138"/>
      <c r="I31" s="138"/>
      <c r="J31" s="103"/>
      <c r="K31" s="104"/>
      <c r="L31" s="105"/>
    </row>
    <row r="32" spans="1:12" s="106" customFormat="1" ht="84.75" customHeight="1">
      <c r="B32" s="107" t="s">
        <v>64</v>
      </c>
      <c r="C32" s="107"/>
      <c r="D32" s="108" t="s">
        <v>65</v>
      </c>
      <c r="E32" s="109">
        <v>51.57</v>
      </c>
      <c r="F32" s="110" t="s">
        <v>66</v>
      </c>
      <c r="G32" s="111">
        <v>1</v>
      </c>
      <c r="H32" s="109">
        <v>51.57</v>
      </c>
      <c r="I32" s="110" t="s">
        <v>66</v>
      </c>
      <c r="J32" s="112"/>
      <c r="K32" s="113">
        <f>51.57*J32</f>
        <v>0</v>
      </c>
      <c r="L32" s="114"/>
    </row>
    <row r="33" spans="2:12" s="106" customFormat="1" ht="73.900000000000006" customHeight="1">
      <c r="B33" s="107" t="s">
        <v>67</v>
      </c>
      <c r="C33" s="107"/>
      <c r="D33" s="108" t="s">
        <v>68</v>
      </c>
      <c r="E33" s="109">
        <v>8.94</v>
      </c>
      <c r="F33" s="110" t="s">
        <v>44</v>
      </c>
      <c r="G33" s="111">
        <v>1</v>
      </c>
      <c r="H33" s="109">
        <v>8.94</v>
      </c>
      <c r="I33" s="110" t="s">
        <v>44</v>
      </c>
      <c r="J33" s="112"/>
      <c r="K33" s="113">
        <f>8.94*J33</f>
        <v>0</v>
      </c>
      <c r="L33" s="114"/>
    </row>
    <row r="34" spans="2:12" s="106" customFormat="1" ht="100.9" customHeight="1">
      <c r="B34" s="107" t="s">
        <v>69</v>
      </c>
      <c r="C34" s="107"/>
      <c r="D34" s="108" t="s">
        <v>70</v>
      </c>
      <c r="E34" s="109">
        <v>46.75</v>
      </c>
      <c r="F34" s="110" t="s">
        <v>44</v>
      </c>
      <c r="G34" s="111">
        <v>1</v>
      </c>
      <c r="H34" s="109">
        <v>46.75</v>
      </c>
      <c r="I34" s="110" t="s">
        <v>44</v>
      </c>
      <c r="J34" s="112"/>
      <c r="K34" s="113">
        <f>46.75*J34</f>
        <v>0</v>
      </c>
      <c r="L34" s="114"/>
    </row>
    <row r="35" spans="2:12" s="106" customFormat="1" ht="100.9" customHeight="1">
      <c r="B35" s="107" t="s">
        <v>71</v>
      </c>
      <c r="C35" s="107"/>
      <c r="D35" s="108" t="s">
        <v>72</v>
      </c>
      <c r="E35" s="109">
        <v>107.25</v>
      </c>
      <c r="F35" s="110" t="s">
        <v>66</v>
      </c>
      <c r="G35" s="111">
        <v>1</v>
      </c>
      <c r="H35" s="109">
        <v>107.25</v>
      </c>
      <c r="I35" s="110" t="s">
        <v>66</v>
      </c>
      <c r="J35" s="112"/>
      <c r="K35" s="113">
        <f>107.25*J35</f>
        <v>0</v>
      </c>
      <c r="L35" s="114"/>
    </row>
    <row r="36" spans="2:12" s="106" customFormat="1" ht="100.9" customHeight="1">
      <c r="B36" s="107" t="s">
        <v>73</v>
      </c>
      <c r="C36" s="107"/>
      <c r="D36" s="108" t="s">
        <v>74</v>
      </c>
      <c r="E36" s="109">
        <v>123.75</v>
      </c>
      <c r="F36" s="110" t="s">
        <v>66</v>
      </c>
      <c r="G36" s="111">
        <v>1</v>
      </c>
      <c r="H36" s="109">
        <v>123.75</v>
      </c>
      <c r="I36" s="110" t="s">
        <v>66</v>
      </c>
      <c r="J36" s="112"/>
      <c r="K36" s="113">
        <f>123.75*J36</f>
        <v>0</v>
      </c>
      <c r="L36" s="114"/>
    </row>
    <row r="37" spans="2:12" s="106" customFormat="1" ht="100.9" customHeight="1">
      <c r="B37" s="107" t="s">
        <v>75</v>
      </c>
      <c r="C37" s="107"/>
      <c r="D37" s="108" t="s">
        <v>76</v>
      </c>
      <c r="E37" s="109">
        <v>162.25</v>
      </c>
      <c r="F37" s="110" t="s">
        <v>66</v>
      </c>
      <c r="G37" s="111">
        <v>1</v>
      </c>
      <c r="H37" s="109">
        <v>162.25</v>
      </c>
      <c r="I37" s="110" t="s">
        <v>66</v>
      </c>
      <c r="J37" s="112"/>
      <c r="K37" s="113">
        <f>162.25*J37</f>
        <v>0</v>
      </c>
      <c r="L37" s="114"/>
    </row>
    <row r="38" spans="2:12" s="106" customFormat="1" ht="43.9" customHeight="1">
      <c r="B38" s="107" t="s">
        <v>77</v>
      </c>
      <c r="C38" s="107"/>
      <c r="D38" s="108" t="s">
        <v>78</v>
      </c>
      <c r="E38" s="109">
        <v>200</v>
      </c>
      <c r="F38" s="110" t="s">
        <v>66</v>
      </c>
      <c r="G38" s="111">
        <v>1</v>
      </c>
      <c r="H38" s="109">
        <v>200</v>
      </c>
      <c r="I38" s="110" t="s">
        <v>66</v>
      </c>
      <c r="J38" s="112"/>
      <c r="K38" s="113">
        <f>200*J38</f>
        <v>0</v>
      </c>
      <c r="L38" s="114"/>
    </row>
    <row r="39" spans="2:12" s="100" customFormat="1" ht="30" customHeight="1">
      <c r="B39" s="101"/>
      <c r="C39" s="102"/>
      <c r="D39" s="138" t="s">
        <v>79</v>
      </c>
      <c r="E39" s="138"/>
      <c r="F39" s="138"/>
      <c r="G39" s="138"/>
      <c r="H39" s="138"/>
      <c r="I39" s="138"/>
      <c r="J39" s="103"/>
      <c r="K39" s="104"/>
      <c r="L39" s="105"/>
    </row>
    <row r="40" spans="2:12" s="100" customFormat="1" ht="30" customHeight="1">
      <c r="B40" s="115"/>
      <c r="C40" s="116"/>
      <c r="D40" s="139" t="s">
        <v>80</v>
      </c>
      <c r="E40" s="139"/>
      <c r="F40" s="139"/>
      <c r="G40" s="139"/>
      <c r="H40" s="139"/>
      <c r="I40" s="139"/>
      <c r="J40" s="117"/>
      <c r="K40" s="118"/>
      <c r="L40" s="119"/>
    </row>
    <row r="41" spans="2:12" s="106" customFormat="1" ht="37.9" customHeight="1">
      <c r="B41" s="107" t="s">
        <v>81</v>
      </c>
      <c r="C41" s="107"/>
      <c r="D41" s="108" t="s">
        <v>82</v>
      </c>
      <c r="E41" s="109">
        <v>56.65</v>
      </c>
      <c r="F41" s="110" t="s">
        <v>44</v>
      </c>
      <c r="G41" s="111">
        <v>1</v>
      </c>
      <c r="H41" s="109">
        <v>56.65</v>
      </c>
      <c r="I41" s="110" t="s">
        <v>44</v>
      </c>
      <c r="J41" s="112"/>
      <c r="K41" s="113">
        <f>56.65*J41</f>
        <v>0</v>
      </c>
      <c r="L41" s="114"/>
    </row>
    <row r="42" spans="2:12" s="106" customFormat="1" ht="57.75" customHeight="1">
      <c r="B42" s="107" t="s">
        <v>83</v>
      </c>
      <c r="C42" s="107"/>
      <c r="D42" s="108" t="s">
        <v>84</v>
      </c>
      <c r="E42" s="109">
        <v>57.2</v>
      </c>
      <c r="F42" s="110" t="s">
        <v>44</v>
      </c>
      <c r="G42" s="111">
        <v>1</v>
      </c>
      <c r="H42" s="109">
        <v>57.2</v>
      </c>
      <c r="I42" s="110" t="s">
        <v>44</v>
      </c>
      <c r="J42" s="112"/>
      <c r="K42" s="113">
        <f>57.2*J42</f>
        <v>0</v>
      </c>
      <c r="L42" s="114"/>
    </row>
    <row r="43" spans="2:12" s="106" customFormat="1" ht="37.9" customHeight="1">
      <c r="B43" s="107" t="s">
        <v>85</v>
      </c>
      <c r="C43" s="107"/>
      <c r="D43" s="108" t="s">
        <v>86</v>
      </c>
      <c r="E43" s="109">
        <v>57.62</v>
      </c>
      <c r="F43" s="110" t="s">
        <v>44</v>
      </c>
      <c r="G43" s="111">
        <v>1</v>
      </c>
      <c r="H43" s="109">
        <v>57.62</v>
      </c>
      <c r="I43" s="110" t="s">
        <v>44</v>
      </c>
      <c r="J43" s="112"/>
      <c r="K43" s="113">
        <f>57.62*J43</f>
        <v>0</v>
      </c>
      <c r="L43" s="114"/>
    </row>
    <row r="44" spans="2:12" s="106" customFormat="1" ht="37.9" customHeight="1">
      <c r="B44" s="107" t="s">
        <v>87</v>
      </c>
      <c r="C44" s="107"/>
      <c r="D44" s="108" t="s">
        <v>88</v>
      </c>
      <c r="E44" s="109">
        <v>59.27</v>
      </c>
      <c r="F44" s="110" t="s">
        <v>44</v>
      </c>
      <c r="G44" s="111">
        <v>1</v>
      </c>
      <c r="H44" s="109">
        <v>59.27</v>
      </c>
      <c r="I44" s="110" t="s">
        <v>44</v>
      </c>
      <c r="J44" s="112"/>
      <c r="K44" s="113">
        <f>59.27*J44</f>
        <v>0</v>
      </c>
      <c r="L44" s="114"/>
    </row>
    <row r="45" spans="2:12" s="106" customFormat="1" ht="37.9" customHeight="1">
      <c r="B45" s="107" t="s">
        <v>89</v>
      </c>
      <c r="C45" s="107"/>
      <c r="D45" s="108" t="s">
        <v>90</v>
      </c>
      <c r="E45" s="109">
        <v>66.69</v>
      </c>
      <c r="F45" s="110" t="s">
        <v>44</v>
      </c>
      <c r="G45" s="111">
        <v>1</v>
      </c>
      <c r="H45" s="109">
        <v>66.69</v>
      </c>
      <c r="I45" s="110" t="s">
        <v>44</v>
      </c>
      <c r="J45" s="112"/>
      <c r="K45" s="113">
        <f>66.69*J45</f>
        <v>0</v>
      </c>
      <c r="L45" s="114"/>
    </row>
    <row r="46" spans="2:12" s="106" customFormat="1" ht="37.9" customHeight="1">
      <c r="B46" s="107" t="s">
        <v>91</v>
      </c>
      <c r="C46" s="107"/>
      <c r="D46" s="108" t="s">
        <v>92</v>
      </c>
      <c r="E46" s="109">
        <v>73.98</v>
      </c>
      <c r="F46" s="110" t="s">
        <v>44</v>
      </c>
      <c r="G46" s="111">
        <v>1</v>
      </c>
      <c r="H46" s="109">
        <v>73.98</v>
      </c>
      <c r="I46" s="110" t="s">
        <v>44</v>
      </c>
      <c r="J46" s="112"/>
      <c r="K46" s="113">
        <f>73.98*J46</f>
        <v>0</v>
      </c>
      <c r="L46" s="114"/>
    </row>
    <row r="47" spans="2:12" s="106" customFormat="1" ht="37.9" customHeight="1">
      <c r="B47" s="107" t="s">
        <v>93</v>
      </c>
      <c r="C47" s="107"/>
      <c r="D47" s="108" t="s">
        <v>94</v>
      </c>
      <c r="E47" s="109">
        <v>76.45</v>
      </c>
      <c r="F47" s="110" t="s">
        <v>44</v>
      </c>
      <c r="G47" s="111">
        <v>1</v>
      </c>
      <c r="H47" s="109">
        <v>76.45</v>
      </c>
      <c r="I47" s="110" t="s">
        <v>44</v>
      </c>
      <c r="J47" s="112"/>
      <c r="K47" s="113">
        <f>76.45*J47</f>
        <v>0</v>
      </c>
      <c r="L47" s="114"/>
    </row>
    <row r="48" spans="2:12" s="100" customFormat="1" ht="30" customHeight="1">
      <c r="B48" s="115"/>
      <c r="C48" s="116"/>
      <c r="D48" s="139" t="s">
        <v>95</v>
      </c>
      <c r="E48" s="139"/>
      <c r="F48" s="139"/>
      <c r="G48" s="139"/>
      <c r="H48" s="139"/>
      <c r="I48" s="139"/>
      <c r="J48" s="117"/>
      <c r="K48" s="118"/>
      <c r="L48" s="119"/>
    </row>
    <row r="49" spans="2:12" s="106" customFormat="1" ht="88.9" customHeight="1">
      <c r="B49" s="107" t="s">
        <v>96</v>
      </c>
      <c r="C49" s="107"/>
      <c r="D49" s="108" t="s">
        <v>97</v>
      </c>
      <c r="E49" s="109">
        <v>30.25</v>
      </c>
      <c r="F49" s="110" t="s">
        <v>44</v>
      </c>
      <c r="G49" s="111">
        <v>1</v>
      </c>
      <c r="H49" s="109">
        <v>30.25</v>
      </c>
      <c r="I49" s="110" t="s">
        <v>44</v>
      </c>
      <c r="J49" s="112"/>
      <c r="K49" s="113">
        <f>30.25*J49</f>
        <v>0</v>
      </c>
      <c r="L49" s="114"/>
    </row>
    <row r="50" spans="2:12" s="106" customFormat="1" ht="60.75" customHeight="1">
      <c r="B50" s="107" t="s">
        <v>98</v>
      </c>
      <c r="C50" s="107"/>
      <c r="D50" s="108" t="s">
        <v>99</v>
      </c>
      <c r="E50" s="109">
        <v>30.25</v>
      </c>
      <c r="F50" s="110" t="s">
        <v>44</v>
      </c>
      <c r="G50" s="111">
        <v>1</v>
      </c>
      <c r="H50" s="109">
        <v>30.25</v>
      </c>
      <c r="I50" s="110" t="s">
        <v>44</v>
      </c>
      <c r="J50" s="112"/>
      <c r="K50" s="113">
        <f>30.25*J50</f>
        <v>0</v>
      </c>
      <c r="L50" s="114"/>
    </row>
    <row r="51" spans="2:12" s="106" customFormat="1" ht="19.899999999999999" customHeight="1">
      <c r="B51" s="107" t="s">
        <v>100</v>
      </c>
      <c r="C51" s="107"/>
      <c r="D51" s="108" t="s">
        <v>101</v>
      </c>
      <c r="E51" s="109">
        <v>30.25</v>
      </c>
      <c r="F51" s="110" t="s">
        <v>44</v>
      </c>
      <c r="G51" s="111">
        <v>1</v>
      </c>
      <c r="H51" s="109">
        <v>30.25</v>
      </c>
      <c r="I51" s="110" t="s">
        <v>44</v>
      </c>
      <c r="J51" s="112"/>
      <c r="K51" s="113">
        <f>30.25*J51</f>
        <v>0</v>
      </c>
      <c r="L51" s="114"/>
    </row>
    <row r="52" spans="2:12" s="100" customFormat="1" ht="30" customHeight="1">
      <c r="B52" s="115"/>
      <c r="C52" s="116"/>
      <c r="D52" s="139" t="s">
        <v>102</v>
      </c>
      <c r="E52" s="139"/>
      <c r="F52" s="139"/>
      <c r="G52" s="139"/>
      <c r="H52" s="139"/>
      <c r="I52" s="139"/>
      <c r="J52" s="117"/>
      <c r="K52" s="118"/>
      <c r="L52" s="119"/>
    </row>
    <row r="53" spans="2:12" s="106" customFormat="1" ht="94.9" customHeight="1">
      <c r="B53" s="107" t="s">
        <v>103</v>
      </c>
      <c r="C53" s="107"/>
      <c r="D53" s="108" t="s">
        <v>104</v>
      </c>
      <c r="E53" s="109">
        <v>30.25</v>
      </c>
      <c r="F53" s="110" t="s">
        <v>44</v>
      </c>
      <c r="G53" s="111">
        <v>1</v>
      </c>
      <c r="H53" s="109">
        <v>30.25</v>
      </c>
      <c r="I53" s="110" t="s">
        <v>44</v>
      </c>
      <c r="J53" s="112"/>
      <c r="K53" s="113">
        <f>30.25*J53</f>
        <v>0</v>
      </c>
      <c r="L53" s="114"/>
    </row>
    <row r="54" spans="2:12" s="106" customFormat="1" ht="60.2" customHeight="1">
      <c r="B54" s="107" t="s">
        <v>105</v>
      </c>
      <c r="C54" s="107"/>
      <c r="D54" s="108" t="s">
        <v>106</v>
      </c>
      <c r="E54" s="109">
        <v>30.25</v>
      </c>
      <c r="F54" s="110" t="s">
        <v>44</v>
      </c>
      <c r="G54" s="111">
        <v>1</v>
      </c>
      <c r="H54" s="109">
        <v>30.25</v>
      </c>
      <c r="I54" s="110" t="s">
        <v>44</v>
      </c>
      <c r="J54" s="112"/>
      <c r="K54" s="113">
        <f>30.25*J54</f>
        <v>0</v>
      </c>
      <c r="L54" s="114"/>
    </row>
    <row r="55" spans="2:12" s="106" customFormat="1" ht="19.899999999999999" customHeight="1">
      <c r="B55" s="107" t="s">
        <v>107</v>
      </c>
      <c r="C55" s="107"/>
      <c r="D55" s="108" t="s">
        <v>108</v>
      </c>
      <c r="E55" s="109">
        <v>30.25</v>
      </c>
      <c r="F55" s="110" t="s">
        <v>44</v>
      </c>
      <c r="G55" s="111">
        <v>1</v>
      </c>
      <c r="H55" s="109">
        <v>30.25</v>
      </c>
      <c r="I55" s="110" t="s">
        <v>44</v>
      </c>
      <c r="J55" s="112"/>
      <c r="K55" s="113">
        <f>30.25*J55</f>
        <v>0</v>
      </c>
      <c r="L55" s="114"/>
    </row>
    <row r="56" spans="2:12" s="100" customFormat="1" ht="30" customHeight="1">
      <c r="B56" s="101"/>
      <c r="C56" s="102"/>
      <c r="D56" s="138" t="s">
        <v>109</v>
      </c>
      <c r="E56" s="138"/>
      <c r="F56" s="138"/>
      <c r="G56" s="138"/>
      <c r="H56" s="138"/>
      <c r="I56" s="138"/>
      <c r="J56" s="103"/>
      <c r="K56" s="104"/>
      <c r="L56" s="105"/>
    </row>
    <row r="57" spans="2:12" s="106" customFormat="1" ht="53.65" customHeight="1">
      <c r="B57" s="107" t="s">
        <v>110</v>
      </c>
      <c r="C57" s="107"/>
      <c r="D57" s="108" t="s">
        <v>111</v>
      </c>
      <c r="E57" s="109">
        <v>107.5</v>
      </c>
      <c r="F57" s="110" t="s">
        <v>44</v>
      </c>
      <c r="G57" s="111">
        <v>66</v>
      </c>
      <c r="H57" s="109">
        <v>7095</v>
      </c>
      <c r="I57" s="110" t="s">
        <v>66</v>
      </c>
      <c r="J57" s="112"/>
      <c r="K57" s="113">
        <f>107.5*J57</f>
        <v>0</v>
      </c>
      <c r="L57" s="114" t="str">
        <f t="shared" ref="L57:L94" si="0">IF( MOD(J57,G57)&lt;&gt;0,"ВАШ ЗАКАЗ НЕ КРАТЕН УПАКОВКЕ!!!"," ")</f>
        <v xml:space="preserve"> </v>
      </c>
    </row>
    <row r="58" spans="2:12" s="106" customFormat="1" ht="44.65" customHeight="1">
      <c r="B58" s="107" t="s">
        <v>112</v>
      </c>
      <c r="C58" s="107"/>
      <c r="D58" s="108" t="s">
        <v>113</v>
      </c>
      <c r="E58" s="109">
        <v>103.75</v>
      </c>
      <c r="F58" s="110" t="s">
        <v>44</v>
      </c>
      <c r="G58" s="111">
        <v>66</v>
      </c>
      <c r="H58" s="109">
        <v>6847.5</v>
      </c>
      <c r="I58" s="110" t="s">
        <v>66</v>
      </c>
      <c r="J58" s="112"/>
      <c r="K58" s="113">
        <f>103.75*J58</f>
        <v>0</v>
      </c>
      <c r="L58" s="114" t="str">
        <f t="shared" si="0"/>
        <v xml:space="preserve"> </v>
      </c>
    </row>
    <row r="59" spans="2:12" s="106" customFormat="1" ht="48.75" customHeight="1">
      <c r="B59" s="107" t="s">
        <v>114</v>
      </c>
      <c r="C59" s="107"/>
      <c r="D59" s="108" t="s">
        <v>115</v>
      </c>
      <c r="E59" s="109">
        <v>103.75</v>
      </c>
      <c r="F59" s="110" t="s">
        <v>44</v>
      </c>
      <c r="G59" s="111">
        <v>66</v>
      </c>
      <c r="H59" s="109">
        <v>6847.5</v>
      </c>
      <c r="I59" s="110" t="s">
        <v>66</v>
      </c>
      <c r="J59" s="112"/>
      <c r="K59" s="113">
        <f>103.75*J59</f>
        <v>0</v>
      </c>
      <c r="L59" s="114" t="str">
        <f t="shared" si="0"/>
        <v xml:space="preserve"> </v>
      </c>
    </row>
    <row r="60" spans="2:12" s="106" customFormat="1" ht="43.35" customHeight="1">
      <c r="B60" s="107" t="s">
        <v>116</v>
      </c>
      <c r="C60" s="107"/>
      <c r="D60" s="108" t="s">
        <v>117</v>
      </c>
      <c r="E60" s="109">
        <v>103.75</v>
      </c>
      <c r="F60" s="110" t="s">
        <v>44</v>
      </c>
      <c r="G60" s="111">
        <v>66</v>
      </c>
      <c r="H60" s="109">
        <v>6847.5</v>
      </c>
      <c r="I60" s="110" t="s">
        <v>66</v>
      </c>
      <c r="J60" s="112"/>
      <c r="K60" s="113">
        <f>103.75*J60</f>
        <v>0</v>
      </c>
      <c r="L60" s="114" t="str">
        <f t="shared" si="0"/>
        <v xml:space="preserve"> </v>
      </c>
    </row>
    <row r="61" spans="2:12" s="106" customFormat="1" ht="37.9" customHeight="1">
      <c r="B61" s="107" t="s">
        <v>118</v>
      </c>
      <c r="C61" s="107"/>
      <c r="D61" s="108" t="s">
        <v>119</v>
      </c>
      <c r="E61" s="109">
        <v>103.75</v>
      </c>
      <c r="F61" s="110" t="s">
        <v>44</v>
      </c>
      <c r="G61" s="111">
        <v>66</v>
      </c>
      <c r="H61" s="109">
        <v>6847.5</v>
      </c>
      <c r="I61" s="110" t="s">
        <v>66</v>
      </c>
      <c r="J61" s="112"/>
      <c r="K61" s="113">
        <f>103.75*J61</f>
        <v>0</v>
      </c>
      <c r="L61" s="114" t="str">
        <f t="shared" si="0"/>
        <v xml:space="preserve"> </v>
      </c>
    </row>
    <row r="62" spans="2:12" s="106" customFormat="1" ht="57.2" customHeight="1">
      <c r="B62" s="107" t="s">
        <v>120</v>
      </c>
      <c r="C62" s="107"/>
      <c r="D62" s="108" t="s">
        <v>121</v>
      </c>
      <c r="E62" s="109">
        <v>188.75</v>
      </c>
      <c r="F62" s="110" t="s">
        <v>44</v>
      </c>
      <c r="G62" s="111">
        <v>20</v>
      </c>
      <c r="H62" s="109">
        <v>3775</v>
      </c>
      <c r="I62" s="110" t="s">
        <v>66</v>
      </c>
      <c r="J62" s="112"/>
      <c r="K62" s="113">
        <f>188.75*J62</f>
        <v>0</v>
      </c>
      <c r="L62" s="114" t="str">
        <f t="shared" si="0"/>
        <v xml:space="preserve"> </v>
      </c>
    </row>
    <row r="63" spans="2:12" s="106" customFormat="1" ht="57.2" customHeight="1">
      <c r="B63" s="107" t="s">
        <v>122</v>
      </c>
      <c r="C63" s="107"/>
      <c r="D63" s="108" t="s">
        <v>123</v>
      </c>
      <c r="E63" s="109">
        <v>196.25</v>
      </c>
      <c r="F63" s="110" t="s">
        <v>44</v>
      </c>
      <c r="G63" s="111">
        <v>20</v>
      </c>
      <c r="H63" s="109">
        <v>3925</v>
      </c>
      <c r="I63" s="110" t="s">
        <v>66</v>
      </c>
      <c r="J63" s="112"/>
      <c r="K63" s="113">
        <f>196.25*J63</f>
        <v>0</v>
      </c>
      <c r="L63" s="114" t="str">
        <f t="shared" si="0"/>
        <v xml:space="preserve"> </v>
      </c>
    </row>
    <row r="64" spans="2:12" s="106" customFormat="1" ht="49.9" customHeight="1">
      <c r="B64" s="107" t="s">
        <v>124</v>
      </c>
      <c r="C64" s="107"/>
      <c r="D64" s="108" t="s">
        <v>125</v>
      </c>
      <c r="E64" s="109">
        <v>188.75</v>
      </c>
      <c r="F64" s="110" t="s">
        <v>44</v>
      </c>
      <c r="G64" s="111">
        <v>20</v>
      </c>
      <c r="H64" s="109">
        <v>3775</v>
      </c>
      <c r="I64" s="110" t="s">
        <v>66</v>
      </c>
      <c r="J64" s="112"/>
      <c r="K64" s="113">
        <f>188.75*J64</f>
        <v>0</v>
      </c>
      <c r="L64" s="114" t="str">
        <f t="shared" si="0"/>
        <v xml:space="preserve"> </v>
      </c>
    </row>
    <row r="65" spans="2:12" s="106" customFormat="1" ht="49.9" customHeight="1">
      <c r="B65" s="107" t="s">
        <v>126</v>
      </c>
      <c r="C65" s="107"/>
      <c r="D65" s="108" t="s">
        <v>127</v>
      </c>
      <c r="E65" s="109">
        <v>188.75</v>
      </c>
      <c r="F65" s="110" t="s">
        <v>44</v>
      </c>
      <c r="G65" s="111">
        <v>20</v>
      </c>
      <c r="H65" s="109">
        <v>3775</v>
      </c>
      <c r="I65" s="110" t="s">
        <v>66</v>
      </c>
      <c r="J65" s="112"/>
      <c r="K65" s="113">
        <f>188.75*J65</f>
        <v>0</v>
      </c>
      <c r="L65" s="114" t="str">
        <f t="shared" si="0"/>
        <v xml:space="preserve"> </v>
      </c>
    </row>
    <row r="66" spans="2:12" s="106" customFormat="1" ht="53.65" customHeight="1">
      <c r="B66" s="107" t="s">
        <v>128</v>
      </c>
      <c r="C66" s="107"/>
      <c r="D66" s="108" t="s">
        <v>129</v>
      </c>
      <c r="E66" s="109">
        <v>188.75</v>
      </c>
      <c r="F66" s="110" t="s">
        <v>44</v>
      </c>
      <c r="G66" s="111">
        <v>20</v>
      </c>
      <c r="H66" s="109">
        <v>3775</v>
      </c>
      <c r="I66" s="110" t="s">
        <v>66</v>
      </c>
      <c r="J66" s="112"/>
      <c r="K66" s="113">
        <f>188.75*J66</f>
        <v>0</v>
      </c>
      <c r="L66" s="114" t="str">
        <f t="shared" si="0"/>
        <v xml:space="preserve"> </v>
      </c>
    </row>
    <row r="67" spans="2:12" s="106" customFormat="1" ht="57.75" customHeight="1">
      <c r="B67" s="107" t="s">
        <v>130</v>
      </c>
      <c r="C67" s="107"/>
      <c r="D67" s="108" t="s">
        <v>131</v>
      </c>
      <c r="E67" s="109">
        <v>187.5</v>
      </c>
      <c r="F67" s="110" t="s">
        <v>44</v>
      </c>
      <c r="G67" s="111">
        <v>24</v>
      </c>
      <c r="H67" s="109">
        <v>4500</v>
      </c>
      <c r="I67" s="110" t="s">
        <v>66</v>
      </c>
      <c r="J67" s="112"/>
      <c r="K67" s="113">
        <f>187.5*J67</f>
        <v>0</v>
      </c>
      <c r="L67" s="114" t="str">
        <f t="shared" si="0"/>
        <v xml:space="preserve"> </v>
      </c>
    </row>
    <row r="68" spans="2:12" s="106" customFormat="1" ht="55.35" customHeight="1">
      <c r="B68" s="107" t="s">
        <v>132</v>
      </c>
      <c r="C68" s="107"/>
      <c r="D68" s="108" t="s">
        <v>133</v>
      </c>
      <c r="E68" s="109">
        <v>195</v>
      </c>
      <c r="F68" s="110" t="s">
        <v>44</v>
      </c>
      <c r="G68" s="111">
        <v>24</v>
      </c>
      <c r="H68" s="109">
        <v>4680</v>
      </c>
      <c r="I68" s="110" t="s">
        <v>66</v>
      </c>
      <c r="J68" s="112"/>
      <c r="K68" s="113">
        <f>195*J68</f>
        <v>0</v>
      </c>
      <c r="L68" s="114" t="str">
        <f t="shared" si="0"/>
        <v xml:space="preserve"> </v>
      </c>
    </row>
    <row r="69" spans="2:12" s="106" customFormat="1" ht="57.75" customHeight="1">
      <c r="B69" s="107" t="s">
        <v>134</v>
      </c>
      <c r="C69" s="107"/>
      <c r="D69" s="108" t="s">
        <v>135</v>
      </c>
      <c r="E69" s="109">
        <v>187.5</v>
      </c>
      <c r="F69" s="110" t="s">
        <v>44</v>
      </c>
      <c r="G69" s="111">
        <v>24</v>
      </c>
      <c r="H69" s="109">
        <v>4500</v>
      </c>
      <c r="I69" s="110" t="s">
        <v>66</v>
      </c>
      <c r="J69" s="112"/>
      <c r="K69" s="113">
        <f>187.5*J69</f>
        <v>0</v>
      </c>
      <c r="L69" s="114" t="str">
        <f t="shared" si="0"/>
        <v xml:space="preserve"> </v>
      </c>
    </row>
    <row r="70" spans="2:12" s="106" customFormat="1" ht="57.2" customHeight="1">
      <c r="B70" s="107" t="s">
        <v>136</v>
      </c>
      <c r="C70" s="107"/>
      <c r="D70" s="108" t="s">
        <v>137</v>
      </c>
      <c r="E70" s="109">
        <v>187.5</v>
      </c>
      <c r="F70" s="110" t="s">
        <v>44</v>
      </c>
      <c r="G70" s="111">
        <v>24</v>
      </c>
      <c r="H70" s="109">
        <v>4500</v>
      </c>
      <c r="I70" s="110" t="s">
        <v>66</v>
      </c>
      <c r="J70" s="112"/>
      <c r="K70" s="113">
        <f>187.5*J70</f>
        <v>0</v>
      </c>
      <c r="L70" s="114" t="str">
        <f t="shared" si="0"/>
        <v xml:space="preserve"> </v>
      </c>
    </row>
    <row r="71" spans="2:12" s="106" customFormat="1" ht="49.9" customHeight="1">
      <c r="B71" s="107" t="s">
        <v>138</v>
      </c>
      <c r="C71" s="107"/>
      <c r="D71" s="108" t="s">
        <v>139</v>
      </c>
      <c r="E71" s="109">
        <v>187.5</v>
      </c>
      <c r="F71" s="110" t="s">
        <v>44</v>
      </c>
      <c r="G71" s="111">
        <v>24</v>
      </c>
      <c r="H71" s="109">
        <v>4500</v>
      </c>
      <c r="I71" s="110" t="s">
        <v>66</v>
      </c>
      <c r="J71" s="112"/>
      <c r="K71" s="113">
        <f>187.5*J71</f>
        <v>0</v>
      </c>
      <c r="L71" s="114" t="str">
        <f t="shared" si="0"/>
        <v xml:space="preserve"> </v>
      </c>
    </row>
    <row r="72" spans="2:12" s="106" customFormat="1" ht="57.2" customHeight="1">
      <c r="B72" s="107" t="s">
        <v>140</v>
      </c>
      <c r="C72" s="107"/>
      <c r="D72" s="108" t="s">
        <v>141</v>
      </c>
      <c r="E72" s="109">
        <v>191.25</v>
      </c>
      <c r="F72" s="110" t="s">
        <v>44</v>
      </c>
      <c r="G72" s="111">
        <v>20</v>
      </c>
      <c r="H72" s="109">
        <v>3825</v>
      </c>
      <c r="I72" s="110" t="s">
        <v>66</v>
      </c>
      <c r="J72" s="112"/>
      <c r="K72" s="113">
        <f>191.25*J72</f>
        <v>0</v>
      </c>
      <c r="L72" s="114" t="str">
        <f t="shared" si="0"/>
        <v xml:space="preserve"> </v>
      </c>
    </row>
    <row r="73" spans="2:12" s="106" customFormat="1" ht="57.2" customHeight="1">
      <c r="B73" s="107" t="s">
        <v>142</v>
      </c>
      <c r="C73" s="107"/>
      <c r="D73" s="108" t="s">
        <v>143</v>
      </c>
      <c r="E73" s="109">
        <v>198.75</v>
      </c>
      <c r="F73" s="110" t="s">
        <v>44</v>
      </c>
      <c r="G73" s="111">
        <v>20</v>
      </c>
      <c r="H73" s="109">
        <v>3975</v>
      </c>
      <c r="I73" s="110" t="s">
        <v>66</v>
      </c>
      <c r="J73" s="112"/>
      <c r="K73" s="113">
        <f>198.75*J73</f>
        <v>0</v>
      </c>
      <c r="L73" s="114" t="str">
        <f t="shared" si="0"/>
        <v xml:space="preserve"> </v>
      </c>
    </row>
    <row r="74" spans="2:12" s="106" customFormat="1" ht="51.75" customHeight="1">
      <c r="B74" s="107" t="s">
        <v>144</v>
      </c>
      <c r="C74" s="107"/>
      <c r="D74" s="108" t="s">
        <v>145</v>
      </c>
      <c r="E74" s="109">
        <v>191.25</v>
      </c>
      <c r="F74" s="110" t="s">
        <v>44</v>
      </c>
      <c r="G74" s="111">
        <v>20</v>
      </c>
      <c r="H74" s="109">
        <v>3825</v>
      </c>
      <c r="I74" s="110" t="s">
        <v>66</v>
      </c>
      <c r="J74" s="112"/>
      <c r="K74" s="113">
        <f>191.25*J74</f>
        <v>0</v>
      </c>
      <c r="L74" s="114" t="str">
        <f t="shared" si="0"/>
        <v xml:space="preserve"> </v>
      </c>
    </row>
    <row r="75" spans="2:12" s="106" customFormat="1" ht="54.75" customHeight="1">
      <c r="B75" s="107" t="s">
        <v>146</v>
      </c>
      <c r="C75" s="107"/>
      <c r="D75" s="108" t="s">
        <v>147</v>
      </c>
      <c r="E75" s="109">
        <v>191.25</v>
      </c>
      <c r="F75" s="110" t="s">
        <v>44</v>
      </c>
      <c r="G75" s="111">
        <v>20</v>
      </c>
      <c r="H75" s="109">
        <v>3825</v>
      </c>
      <c r="I75" s="110" t="s">
        <v>66</v>
      </c>
      <c r="J75" s="112"/>
      <c r="K75" s="113">
        <f>191.25*J75</f>
        <v>0</v>
      </c>
      <c r="L75" s="114" t="str">
        <f t="shared" si="0"/>
        <v xml:space="preserve"> </v>
      </c>
    </row>
    <row r="76" spans="2:12" s="106" customFormat="1" ht="52.9" customHeight="1">
      <c r="B76" s="107" t="s">
        <v>148</v>
      </c>
      <c r="C76" s="107"/>
      <c r="D76" s="108" t="s">
        <v>149</v>
      </c>
      <c r="E76" s="109">
        <v>191.25</v>
      </c>
      <c r="F76" s="110" t="s">
        <v>44</v>
      </c>
      <c r="G76" s="111">
        <v>20</v>
      </c>
      <c r="H76" s="109">
        <v>3825</v>
      </c>
      <c r="I76" s="110" t="s">
        <v>66</v>
      </c>
      <c r="J76" s="112"/>
      <c r="K76" s="113">
        <f>191.25*J76</f>
        <v>0</v>
      </c>
      <c r="L76" s="114" t="str">
        <f t="shared" si="0"/>
        <v xml:space="preserve"> </v>
      </c>
    </row>
    <row r="77" spans="2:12" s="106" customFormat="1" ht="55.35" customHeight="1">
      <c r="B77" s="107" t="s">
        <v>150</v>
      </c>
      <c r="C77" s="107"/>
      <c r="D77" s="108" t="s">
        <v>151</v>
      </c>
      <c r="E77" s="109">
        <v>133.75</v>
      </c>
      <c r="F77" s="110" t="s">
        <v>44</v>
      </c>
      <c r="G77" s="111">
        <v>36</v>
      </c>
      <c r="H77" s="109">
        <v>4815</v>
      </c>
      <c r="I77" s="110" t="s">
        <v>66</v>
      </c>
      <c r="J77" s="112"/>
      <c r="K77" s="113">
        <f>133.75*J77</f>
        <v>0</v>
      </c>
      <c r="L77" s="114" t="str">
        <f t="shared" si="0"/>
        <v xml:space="preserve"> </v>
      </c>
    </row>
    <row r="78" spans="2:12" s="106" customFormat="1" ht="55.9" customHeight="1">
      <c r="B78" s="107" t="s">
        <v>152</v>
      </c>
      <c r="C78" s="107"/>
      <c r="D78" s="108" t="s">
        <v>153</v>
      </c>
      <c r="E78" s="109">
        <v>128.75</v>
      </c>
      <c r="F78" s="110" t="s">
        <v>44</v>
      </c>
      <c r="G78" s="111">
        <v>36</v>
      </c>
      <c r="H78" s="109">
        <v>4635</v>
      </c>
      <c r="I78" s="110" t="s">
        <v>66</v>
      </c>
      <c r="J78" s="112"/>
      <c r="K78" s="113">
        <f>128.75*J78</f>
        <v>0</v>
      </c>
      <c r="L78" s="114" t="str">
        <f t="shared" si="0"/>
        <v xml:space="preserve"> </v>
      </c>
    </row>
    <row r="79" spans="2:12" s="106" customFormat="1" ht="57.75" customHeight="1">
      <c r="B79" s="107" t="s">
        <v>154</v>
      </c>
      <c r="C79" s="107"/>
      <c r="D79" s="108" t="s">
        <v>155</v>
      </c>
      <c r="E79" s="109">
        <v>128.75</v>
      </c>
      <c r="F79" s="110" t="s">
        <v>44</v>
      </c>
      <c r="G79" s="111">
        <v>36</v>
      </c>
      <c r="H79" s="109">
        <v>4635</v>
      </c>
      <c r="I79" s="110" t="s">
        <v>66</v>
      </c>
      <c r="J79" s="112"/>
      <c r="K79" s="113">
        <f>128.75*J79</f>
        <v>0</v>
      </c>
      <c r="L79" s="114" t="str">
        <f t="shared" si="0"/>
        <v xml:space="preserve"> </v>
      </c>
    </row>
    <row r="80" spans="2:12" s="106" customFormat="1" ht="51.75" customHeight="1">
      <c r="B80" s="107" t="s">
        <v>156</v>
      </c>
      <c r="C80" s="107"/>
      <c r="D80" s="108" t="s">
        <v>157</v>
      </c>
      <c r="E80" s="109">
        <v>128.75</v>
      </c>
      <c r="F80" s="110" t="s">
        <v>44</v>
      </c>
      <c r="G80" s="111">
        <v>36</v>
      </c>
      <c r="H80" s="109">
        <v>4635</v>
      </c>
      <c r="I80" s="110" t="s">
        <v>66</v>
      </c>
      <c r="J80" s="112"/>
      <c r="K80" s="113">
        <f>128.75*J80</f>
        <v>0</v>
      </c>
      <c r="L80" s="114" t="str">
        <f t="shared" si="0"/>
        <v xml:space="preserve"> </v>
      </c>
    </row>
    <row r="81" spans="2:12" s="106" customFormat="1" ht="59.65" customHeight="1">
      <c r="B81" s="107" t="s">
        <v>158</v>
      </c>
      <c r="C81" s="107"/>
      <c r="D81" s="108" t="s">
        <v>159</v>
      </c>
      <c r="E81" s="109">
        <v>128.75</v>
      </c>
      <c r="F81" s="110" t="s">
        <v>44</v>
      </c>
      <c r="G81" s="111">
        <v>36</v>
      </c>
      <c r="H81" s="109">
        <v>4635</v>
      </c>
      <c r="I81" s="110" t="s">
        <v>66</v>
      </c>
      <c r="J81" s="112"/>
      <c r="K81" s="113">
        <f>128.75*J81</f>
        <v>0</v>
      </c>
      <c r="L81" s="114" t="str">
        <f t="shared" si="0"/>
        <v xml:space="preserve"> </v>
      </c>
    </row>
    <row r="82" spans="2:12" s="106" customFormat="1" ht="70.150000000000006" customHeight="1">
      <c r="B82" s="107" t="s">
        <v>160</v>
      </c>
      <c r="C82" s="107"/>
      <c r="D82" s="108" t="s">
        <v>161</v>
      </c>
      <c r="E82" s="109">
        <v>153.75</v>
      </c>
      <c r="F82" s="110" t="s">
        <v>44</v>
      </c>
      <c r="G82" s="111">
        <v>24</v>
      </c>
      <c r="H82" s="109">
        <v>3690</v>
      </c>
      <c r="I82" s="110" t="s">
        <v>66</v>
      </c>
      <c r="J82" s="112"/>
      <c r="K82" s="113">
        <f>153.75*J82</f>
        <v>0</v>
      </c>
      <c r="L82" s="114" t="str">
        <f t="shared" si="0"/>
        <v xml:space="preserve"> </v>
      </c>
    </row>
    <row r="83" spans="2:12" s="106" customFormat="1" ht="70.150000000000006" customHeight="1">
      <c r="B83" s="107" t="s">
        <v>162</v>
      </c>
      <c r="C83" s="107"/>
      <c r="D83" s="108" t="s">
        <v>163</v>
      </c>
      <c r="E83" s="109">
        <v>153.75</v>
      </c>
      <c r="F83" s="110" t="s">
        <v>44</v>
      </c>
      <c r="G83" s="111">
        <v>24</v>
      </c>
      <c r="H83" s="109">
        <v>3690</v>
      </c>
      <c r="I83" s="110" t="s">
        <v>66</v>
      </c>
      <c r="J83" s="112"/>
      <c r="K83" s="113">
        <f>153.75*J83</f>
        <v>0</v>
      </c>
      <c r="L83" s="114" t="str">
        <f t="shared" si="0"/>
        <v xml:space="preserve"> </v>
      </c>
    </row>
    <row r="84" spans="2:12" s="106" customFormat="1" ht="70.150000000000006" customHeight="1">
      <c r="B84" s="107" t="s">
        <v>164</v>
      </c>
      <c r="C84" s="107"/>
      <c r="D84" s="108" t="s">
        <v>165</v>
      </c>
      <c r="E84" s="109">
        <v>160</v>
      </c>
      <c r="F84" s="110" t="s">
        <v>44</v>
      </c>
      <c r="G84" s="111">
        <v>24</v>
      </c>
      <c r="H84" s="109">
        <v>3840</v>
      </c>
      <c r="I84" s="110" t="s">
        <v>66</v>
      </c>
      <c r="J84" s="112"/>
      <c r="K84" s="113">
        <f>160*J84</f>
        <v>0</v>
      </c>
      <c r="L84" s="114" t="str">
        <f t="shared" si="0"/>
        <v xml:space="preserve"> </v>
      </c>
    </row>
    <row r="85" spans="2:12" s="106" customFormat="1" ht="70.150000000000006" customHeight="1">
      <c r="B85" s="107" t="s">
        <v>166</v>
      </c>
      <c r="C85" s="107"/>
      <c r="D85" s="108" t="s">
        <v>167</v>
      </c>
      <c r="E85" s="109">
        <v>153.75</v>
      </c>
      <c r="F85" s="110" t="s">
        <v>44</v>
      </c>
      <c r="G85" s="111">
        <v>24</v>
      </c>
      <c r="H85" s="109">
        <v>3690</v>
      </c>
      <c r="I85" s="110" t="s">
        <v>66</v>
      </c>
      <c r="J85" s="112"/>
      <c r="K85" s="113">
        <f>153.75*J85</f>
        <v>0</v>
      </c>
      <c r="L85" s="114" t="str">
        <f t="shared" si="0"/>
        <v xml:space="preserve"> </v>
      </c>
    </row>
    <row r="86" spans="2:12" s="106" customFormat="1" ht="70.150000000000006" customHeight="1">
      <c r="B86" s="107" t="s">
        <v>168</v>
      </c>
      <c r="C86" s="107"/>
      <c r="D86" s="108" t="s">
        <v>169</v>
      </c>
      <c r="E86" s="109">
        <v>153.75</v>
      </c>
      <c r="F86" s="110" t="s">
        <v>44</v>
      </c>
      <c r="G86" s="111">
        <v>24</v>
      </c>
      <c r="H86" s="109">
        <v>3690</v>
      </c>
      <c r="I86" s="110" t="s">
        <v>66</v>
      </c>
      <c r="J86" s="112"/>
      <c r="K86" s="113">
        <f>153.75*J86</f>
        <v>0</v>
      </c>
      <c r="L86" s="114" t="str">
        <f t="shared" si="0"/>
        <v xml:space="preserve"> </v>
      </c>
    </row>
    <row r="87" spans="2:12" s="106" customFormat="1" ht="85.15" customHeight="1">
      <c r="B87" s="107" t="s">
        <v>170</v>
      </c>
      <c r="C87" s="107"/>
      <c r="D87" s="108" t="s">
        <v>171</v>
      </c>
      <c r="E87" s="109">
        <v>215</v>
      </c>
      <c r="F87" s="110" t="s">
        <v>44</v>
      </c>
      <c r="G87" s="111">
        <v>24</v>
      </c>
      <c r="H87" s="109">
        <v>5160</v>
      </c>
      <c r="I87" s="110" t="s">
        <v>66</v>
      </c>
      <c r="J87" s="112"/>
      <c r="K87" s="113">
        <f>215*J87</f>
        <v>0</v>
      </c>
      <c r="L87" s="114" t="str">
        <f t="shared" si="0"/>
        <v xml:space="preserve"> </v>
      </c>
    </row>
    <row r="88" spans="2:12" s="106" customFormat="1" ht="85.15" customHeight="1">
      <c r="B88" s="107" t="s">
        <v>172</v>
      </c>
      <c r="C88" s="107"/>
      <c r="D88" s="108" t="s">
        <v>173</v>
      </c>
      <c r="E88" s="109">
        <v>215</v>
      </c>
      <c r="F88" s="110" t="s">
        <v>44</v>
      </c>
      <c r="G88" s="111">
        <v>24</v>
      </c>
      <c r="H88" s="109">
        <v>5160</v>
      </c>
      <c r="I88" s="110" t="s">
        <v>66</v>
      </c>
      <c r="J88" s="112"/>
      <c r="K88" s="113">
        <f>215*J88</f>
        <v>0</v>
      </c>
      <c r="L88" s="114" t="str">
        <f t="shared" si="0"/>
        <v xml:space="preserve"> </v>
      </c>
    </row>
    <row r="89" spans="2:12" s="106" customFormat="1" ht="85.15" customHeight="1">
      <c r="B89" s="107" t="s">
        <v>174</v>
      </c>
      <c r="C89" s="107"/>
      <c r="D89" s="108" t="s">
        <v>175</v>
      </c>
      <c r="E89" s="109">
        <v>215</v>
      </c>
      <c r="F89" s="110" t="s">
        <v>44</v>
      </c>
      <c r="G89" s="111">
        <v>24</v>
      </c>
      <c r="H89" s="109">
        <v>5160</v>
      </c>
      <c r="I89" s="110" t="s">
        <v>66</v>
      </c>
      <c r="J89" s="112"/>
      <c r="K89" s="113">
        <f>215*J89</f>
        <v>0</v>
      </c>
      <c r="L89" s="114" t="str">
        <f t="shared" si="0"/>
        <v xml:space="preserve"> </v>
      </c>
    </row>
    <row r="90" spans="2:12" s="106" customFormat="1" ht="85.15" customHeight="1">
      <c r="B90" s="107" t="s">
        <v>176</v>
      </c>
      <c r="C90" s="107"/>
      <c r="D90" s="108" t="s">
        <v>177</v>
      </c>
      <c r="E90" s="109">
        <v>215</v>
      </c>
      <c r="F90" s="110" t="s">
        <v>44</v>
      </c>
      <c r="G90" s="111">
        <v>24</v>
      </c>
      <c r="H90" s="109">
        <v>5160</v>
      </c>
      <c r="I90" s="110" t="s">
        <v>66</v>
      </c>
      <c r="J90" s="112"/>
      <c r="K90" s="113">
        <f>215*J90</f>
        <v>0</v>
      </c>
      <c r="L90" s="114" t="str">
        <f t="shared" si="0"/>
        <v xml:space="preserve"> </v>
      </c>
    </row>
    <row r="91" spans="2:12" s="106" customFormat="1" ht="85.15" customHeight="1">
      <c r="B91" s="107" t="s">
        <v>178</v>
      </c>
      <c r="C91" s="107"/>
      <c r="D91" s="108" t="s">
        <v>179</v>
      </c>
      <c r="E91" s="109">
        <v>215</v>
      </c>
      <c r="F91" s="110" t="s">
        <v>44</v>
      </c>
      <c r="G91" s="111">
        <v>24</v>
      </c>
      <c r="H91" s="109">
        <v>5160</v>
      </c>
      <c r="I91" s="110" t="s">
        <v>66</v>
      </c>
      <c r="J91" s="112"/>
      <c r="K91" s="113">
        <f>215*J91</f>
        <v>0</v>
      </c>
      <c r="L91" s="114" t="str">
        <f t="shared" si="0"/>
        <v xml:space="preserve"> </v>
      </c>
    </row>
    <row r="92" spans="2:12" s="106" customFormat="1" ht="70.150000000000006" customHeight="1">
      <c r="B92" s="107" t="s">
        <v>180</v>
      </c>
      <c r="C92" s="107"/>
      <c r="D92" s="108" t="s">
        <v>181</v>
      </c>
      <c r="E92" s="109">
        <v>216.25</v>
      </c>
      <c r="F92" s="110" t="s">
        <v>44</v>
      </c>
      <c r="G92" s="111">
        <v>16</v>
      </c>
      <c r="H92" s="109">
        <v>3460</v>
      </c>
      <c r="I92" s="110" t="s">
        <v>66</v>
      </c>
      <c r="J92" s="112"/>
      <c r="K92" s="113">
        <f>216.25*J92</f>
        <v>0</v>
      </c>
      <c r="L92" s="114" t="str">
        <f t="shared" si="0"/>
        <v xml:space="preserve"> </v>
      </c>
    </row>
    <row r="93" spans="2:12" s="106" customFormat="1" ht="70.150000000000006" customHeight="1">
      <c r="B93" s="107" t="s">
        <v>182</v>
      </c>
      <c r="C93" s="107"/>
      <c r="D93" s="108" t="s">
        <v>183</v>
      </c>
      <c r="E93" s="109">
        <v>216.25</v>
      </c>
      <c r="F93" s="110" t="s">
        <v>44</v>
      </c>
      <c r="G93" s="111">
        <v>16</v>
      </c>
      <c r="H93" s="109">
        <v>3460</v>
      </c>
      <c r="I93" s="110" t="s">
        <v>66</v>
      </c>
      <c r="J93" s="112"/>
      <c r="K93" s="113">
        <f>216.25*J93</f>
        <v>0</v>
      </c>
      <c r="L93" s="114" t="str">
        <f t="shared" si="0"/>
        <v xml:space="preserve"> </v>
      </c>
    </row>
    <row r="94" spans="2:12" s="106" customFormat="1" ht="70.150000000000006" customHeight="1">
      <c r="B94" s="107" t="s">
        <v>184</v>
      </c>
      <c r="C94" s="107"/>
      <c r="D94" s="108" t="s">
        <v>185</v>
      </c>
      <c r="E94" s="109">
        <v>216.25</v>
      </c>
      <c r="F94" s="110" t="s">
        <v>44</v>
      </c>
      <c r="G94" s="111">
        <v>16</v>
      </c>
      <c r="H94" s="109">
        <v>3460</v>
      </c>
      <c r="I94" s="110" t="s">
        <v>66</v>
      </c>
      <c r="J94" s="112"/>
      <c r="K94" s="113">
        <f>216.25*J94</f>
        <v>0</v>
      </c>
      <c r="L94" s="114" t="str">
        <f t="shared" si="0"/>
        <v xml:space="preserve"> </v>
      </c>
    </row>
    <row r="95" spans="2:12" s="100" customFormat="1" ht="30" customHeight="1">
      <c r="B95" s="101"/>
      <c r="C95" s="102"/>
      <c r="D95" s="138" t="s">
        <v>186</v>
      </c>
      <c r="E95" s="138"/>
      <c r="F95" s="138"/>
      <c r="G95" s="138"/>
      <c r="H95" s="138"/>
      <c r="I95" s="138"/>
      <c r="J95" s="103"/>
      <c r="K95" s="104"/>
      <c r="L95" s="105"/>
    </row>
    <row r="96" spans="2:12" s="100" customFormat="1" ht="30" customHeight="1">
      <c r="B96" s="115"/>
      <c r="C96" s="116"/>
      <c r="D96" s="139" t="s">
        <v>187</v>
      </c>
      <c r="E96" s="139"/>
      <c r="F96" s="139"/>
      <c r="G96" s="139"/>
      <c r="H96" s="139"/>
      <c r="I96" s="139"/>
      <c r="J96" s="117"/>
      <c r="K96" s="118"/>
      <c r="L96" s="119"/>
    </row>
    <row r="97" spans="2:12" s="106" customFormat="1" ht="115.15" customHeight="1">
      <c r="B97" s="107" t="s">
        <v>188</v>
      </c>
      <c r="C97" s="107"/>
      <c r="D97" s="120" t="s">
        <v>189</v>
      </c>
      <c r="E97" s="109">
        <v>295.63</v>
      </c>
      <c r="F97" s="110" t="s">
        <v>44</v>
      </c>
      <c r="G97" s="111">
        <v>1</v>
      </c>
      <c r="H97" s="109">
        <v>295.63</v>
      </c>
      <c r="I97" s="110" t="s">
        <v>44</v>
      </c>
      <c r="J97" s="112"/>
      <c r="K97" s="113">
        <f>295.63*J97</f>
        <v>0</v>
      </c>
      <c r="L97" s="114"/>
    </row>
    <row r="98" spans="2:12" s="106" customFormat="1" ht="105" customHeight="1">
      <c r="B98" s="107" t="s">
        <v>190</v>
      </c>
      <c r="C98" s="107"/>
      <c r="D98" s="108" t="s">
        <v>191</v>
      </c>
      <c r="E98" s="109">
        <v>134.75</v>
      </c>
      <c r="F98" s="110" t="s">
        <v>44</v>
      </c>
      <c r="G98" s="111">
        <v>1</v>
      </c>
      <c r="H98" s="109">
        <v>134.75</v>
      </c>
      <c r="I98" s="110" t="s">
        <v>44</v>
      </c>
      <c r="J98" s="112"/>
      <c r="K98" s="113">
        <f>134.75*J98</f>
        <v>0</v>
      </c>
      <c r="L98" s="114"/>
    </row>
    <row r="99" spans="2:12" s="106" customFormat="1" ht="105" customHeight="1">
      <c r="B99" s="107" t="s">
        <v>192</v>
      </c>
      <c r="C99" s="107"/>
      <c r="D99" s="108" t="s">
        <v>193</v>
      </c>
      <c r="E99" s="109">
        <v>126.5</v>
      </c>
      <c r="F99" s="110" t="s">
        <v>44</v>
      </c>
      <c r="G99" s="111">
        <v>1</v>
      </c>
      <c r="H99" s="109">
        <v>126.5</v>
      </c>
      <c r="I99" s="110" t="s">
        <v>44</v>
      </c>
      <c r="J99" s="112"/>
      <c r="K99" s="113">
        <f>126.5*J99</f>
        <v>0</v>
      </c>
      <c r="L99" s="114"/>
    </row>
    <row r="100" spans="2:12" s="106" customFormat="1" ht="105" customHeight="1">
      <c r="B100" s="107" t="s">
        <v>194</v>
      </c>
      <c r="C100" s="107"/>
      <c r="D100" s="108" t="s">
        <v>195</v>
      </c>
      <c r="E100" s="109">
        <v>171.88</v>
      </c>
      <c r="F100" s="110" t="s">
        <v>44</v>
      </c>
      <c r="G100" s="111">
        <v>1</v>
      </c>
      <c r="H100" s="109">
        <v>171.88</v>
      </c>
      <c r="I100" s="110" t="s">
        <v>44</v>
      </c>
      <c r="J100" s="112"/>
      <c r="K100" s="113">
        <f>171.88*J100</f>
        <v>0</v>
      </c>
      <c r="L100" s="114"/>
    </row>
    <row r="101" spans="2:12" s="100" customFormat="1" ht="30" customHeight="1">
      <c r="B101" s="115"/>
      <c r="C101" s="116"/>
      <c r="D101" s="139" t="s">
        <v>196</v>
      </c>
      <c r="E101" s="139"/>
      <c r="F101" s="139"/>
      <c r="G101" s="139"/>
      <c r="H101" s="139"/>
      <c r="I101" s="139"/>
      <c r="J101" s="117"/>
      <c r="K101" s="118"/>
      <c r="L101" s="119"/>
    </row>
    <row r="102" spans="2:12" s="106" customFormat="1" ht="94.9" customHeight="1">
      <c r="B102" s="107" t="s">
        <v>197</v>
      </c>
      <c r="C102" s="107"/>
      <c r="D102" s="108" t="s">
        <v>198</v>
      </c>
      <c r="E102" s="109">
        <v>151.25</v>
      </c>
      <c r="F102" s="110" t="s">
        <v>44</v>
      </c>
      <c r="G102" s="111">
        <v>1</v>
      </c>
      <c r="H102" s="109">
        <v>151.25</v>
      </c>
      <c r="I102" s="110" t="s">
        <v>44</v>
      </c>
      <c r="J102" s="112"/>
      <c r="K102" s="113">
        <f>151.25*J102</f>
        <v>0</v>
      </c>
      <c r="L102" s="114"/>
    </row>
    <row r="103" spans="2:12" s="106" customFormat="1" ht="115.15" customHeight="1">
      <c r="B103" s="107" t="s">
        <v>199</v>
      </c>
      <c r="C103" s="107"/>
      <c r="D103" s="120" t="s">
        <v>200</v>
      </c>
      <c r="E103" s="109">
        <v>330</v>
      </c>
      <c r="F103" s="110" t="s">
        <v>44</v>
      </c>
      <c r="G103" s="111">
        <v>1</v>
      </c>
      <c r="H103" s="109">
        <v>330</v>
      </c>
      <c r="I103" s="110" t="s">
        <v>44</v>
      </c>
      <c r="J103" s="112"/>
      <c r="K103" s="113">
        <f>330*J103</f>
        <v>0</v>
      </c>
      <c r="L103" s="114"/>
    </row>
    <row r="104" spans="2:12" s="106" customFormat="1" ht="87.75" customHeight="1">
      <c r="B104" s="107" t="s">
        <v>201</v>
      </c>
      <c r="C104" s="107"/>
      <c r="D104" s="108" t="s">
        <v>202</v>
      </c>
      <c r="E104" s="109">
        <v>160.88</v>
      </c>
      <c r="F104" s="110" t="s">
        <v>44</v>
      </c>
      <c r="G104" s="111">
        <v>1</v>
      </c>
      <c r="H104" s="109">
        <v>160.88</v>
      </c>
      <c r="I104" s="110" t="s">
        <v>44</v>
      </c>
      <c r="J104" s="112"/>
      <c r="K104" s="113">
        <f>160.88*J104</f>
        <v>0</v>
      </c>
      <c r="L104" s="114"/>
    </row>
    <row r="105" spans="2:12" s="106" customFormat="1" ht="87.75" customHeight="1">
      <c r="B105" s="107" t="s">
        <v>203</v>
      </c>
      <c r="C105" s="107"/>
      <c r="D105" s="108" t="s">
        <v>204</v>
      </c>
      <c r="E105" s="109">
        <v>165</v>
      </c>
      <c r="F105" s="110" t="s">
        <v>44</v>
      </c>
      <c r="G105" s="111">
        <v>1</v>
      </c>
      <c r="H105" s="109">
        <v>165</v>
      </c>
      <c r="I105" s="110" t="s">
        <v>44</v>
      </c>
      <c r="J105" s="112"/>
      <c r="K105" s="113">
        <f>165*J105</f>
        <v>0</v>
      </c>
      <c r="L105" s="114"/>
    </row>
    <row r="106" spans="2:12" s="106" customFormat="1" ht="94.9" customHeight="1">
      <c r="B106" s="107" t="s">
        <v>205</v>
      </c>
      <c r="C106" s="107"/>
      <c r="D106" s="108" t="s">
        <v>206</v>
      </c>
      <c r="E106" s="109">
        <v>158.13</v>
      </c>
      <c r="F106" s="110" t="s">
        <v>44</v>
      </c>
      <c r="G106" s="111">
        <v>1</v>
      </c>
      <c r="H106" s="109">
        <v>158.13</v>
      </c>
      <c r="I106" s="110" t="s">
        <v>44</v>
      </c>
      <c r="J106" s="112"/>
      <c r="K106" s="113">
        <f>158.13*J106</f>
        <v>0</v>
      </c>
      <c r="L106" s="114"/>
    </row>
    <row r="107" spans="2:12" s="106" customFormat="1" ht="76.349999999999994" customHeight="1">
      <c r="B107" s="107" t="s">
        <v>207</v>
      </c>
      <c r="C107" s="107"/>
      <c r="D107" s="108" t="s">
        <v>208</v>
      </c>
      <c r="E107" s="109">
        <v>96.25</v>
      </c>
      <c r="F107" s="110" t="s">
        <v>44</v>
      </c>
      <c r="G107" s="111">
        <v>1</v>
      </c>
      <c r="H107" s="109">
        <v>96.25</v>
      </c>
      <c r="I107" s="110" t="s">
        <v>44</v>
      </c>
      <c r="J107" s="112"/>
      <c r="K107" s="113">
        <f>96.25*J107</f>
        <v>0</v>
      </c>
      <c r="L107" s="114"/>
    </row>
    <row r="108" spans="2:12" s="106" customFormat="1" ht="76.349999999999994" customHeight="1">
      <c r="B108" s="107" t="s">
        <v>209</v>
      </c>
      <c r="C108" s="107"/>
      <c r="D108" s="108" t="s">
        <v>210</v>
      </c>
      <c r="E108" s="109">
        <v>104.5</v>
      </c>
      <c r="F108" s="110" t="s">
        <v>44</v>
      </c>
      <c r="G108" s="111">
        <v>1</v>
      </c>
      <c r="H108" s="109">
        <v>104.5</v>
      </c>
      <c r="I108" s="110" t="s">
        <v>44</v>
      </c>
      <c r="J108" s="112"/>
      <c r="K108" s="113">
        <f>104.5*J108</f>
        <v>0</v>
      </c>
      <c r="L108" s="114"/>
    </row>
    <row r="109" spans="2:12" s="100" customFormat="1" ht="30" customHeight="1">
      <c r="B109" s="101"/>
      <c r="C109" s="102"/>
      <c r="D109" s="138" t="s">
        <v>211</v>
      </c>
      <c r="E109" s="138"/>
      <c r="F109" s="138"/>
      <c r="G109" s="138"/>
      <c r="H109" s="138"/>
      <c r="I109" s="138"/>
      <c r="J109" s="103"/>
      <c r="K109" s="104"/>
      <c r="L109" s="105"/>
    </row>
    <row r="110" spans="2:12" s="100" customFormat="1" ht="30" customHeight="1">
      <c r="B110" s="115"/>
      <c r="C110" s="116"/>
      <c r="D110" s="139" t="s">
        <v>212</v>
      </c>
      <c r="E110" s="139"/>
      <c r="F110" s="139"/>
      <c r="G110" s="139"/>
      <c r="H110" s="139"/>
      <c r="I110" s="139"/>
      <c r="J110" s="117"/>
      <c r="K110" s="118"/>
      <c r="L110" s="119"/>
    </row>
    <row r="111" spans="2:12" s="106" customFormat="1" ht="37.9" customHeight="1">
      <c r="B111" s="107" t="s">
        <v>213</v>
      </c>
      <c r="C111" s="107"/>
      <c r="D111" s="108" t="s">
        <v>214</v>
      </c>
      <c r="E111" s="109">
        <v>40</v>
      </c>
      <c r="F111" s="110" t="s">
        <v>44</v>
      </c>
      <c r="G111" s="111">
        <v>10</v>
      </c>
      <c r="H111" s="109">
        <v>400</v>
      </c>
      <c r="I111" s="110" t="s">
        <v>66</v>
      </c>
      <c r="J111" s="112"/>
      <c r="K111" s="113">
        <f>40*J111</f>
        <v>0</v>
      </c>
      <c r="L111" s="114" t="str">
        <f>IF( MOD(J111,G111)&lt;&gt;0,"ВАШ ЗАКАЗ НЕ КРАТЕН УПАКОВКЕ!!!"," ")</f>
        <v xml:space="preserve"> </v>
      </c>
    </row>
    <row r="112" spans="2:12" s="106" customFormat="1" ht="88.35" customHeight="1">
      <c r="B112" s="107" t="s">
        <v>215</v>
      </c>
      <c r="C112" s="107"/>
      <c r="D112" s="108" t="s">
        <v>216</v>
      </c>
      <c r="E112" s="109">
        <v>45</v>
      </c>
      <c r="F112" s="110" t="s">
        <v>44</v>
      </c>
      <c r="G112" s="111">
        <v>1</v>
      </c>
      <c r="H112" s="109">
        <v>45</v>
      </c>
      <c r="I112" s="110" t="s">
        <v>44</v>
      </c>
      <c r="J112" s="112"/>
      <c r="K112" s="113">
        <f>45*J112</f>
        <v>0</v>
      </c>
      <c r="L112" s="114"/>
    </row>
    <row r="113" spans="2:12" s="100" customFormat="1" ht="30" customHeight="1">
      <c r="B113" s="115"/>
      <c r="C113" s="116"/>
      <c r="D113" s="139" t="s">
        <v>217</v>
      </c>
      <c r="E113" s="139"/>
      <c r="F113" s="139"/>
      <c r="G113" s="139"/>
      <c r="H113" s="139"/>
      <c r="I113" s="139"/>
      <c r="J113" s="117"/>
      <c r="K113" s="118"/>
      <c r="L113" s="119"/>
    </row>
    <row r="114" spans="2:12" s="106" customFormat="1" ht="43.9" customHeight="1">
      <c r="B114" s="107" t="s">
        <v>218</v>
      </c>
      <c r="C114" s="107"/>
      <c r="D114" s="108" t="s">
        <v>219</v>
      </c>
      <c r="E114" s="109">
        <v>45</v>
      </c>
      <c r="F114" s="110" t="s">
        <v>44</v>
      </c>
      <c r="G114" s="111">
        <v>1</v>
      </c>
      <c r="H114" s="109">
        <v>45</v>
      </c>
      <c r="I114" s="110" t="s">
        <v>44</v>
      </c>
      <c r="J114" s="112"/>
      <c r="K114" s="113">
        <f>45*J114</f>
        <v>0</v>
      </c>
      <c r="L114" s="114"/>
    </row>
    <row r="115" spans="2:12" s="106" customFormat="1" ht="49.9" customHeight="1">
      <c r="B115" s="107" t="s">
        <v>220</v>
      </c>
      <c r="C115" s="107"/>
      <c r="D115" s="108" t="s">
        <v>221</v>
      </c>
      <c r="E115" s="109">
        <v>52.5</v>
      </c>
      <c r="F115" s="110" t="s">
        <v>44</v>
      </c>
      <c r="G115" s="111">
        <v>1</v>
      </c>
      <c r="H115" s="109">
        <v>52.5</v>
      </c>
      <c r="I115" s="110" t="s">
        <v>44</v>
      </c>
      <c r="J115" s="112"/>
      <c r="K115" s="113">
        <f>52.5*J115</f>
        <v>0</v>
      </c>
      <c r="L115" s="114"/>
    </row>
    <row r="116" spans="2:12" s="106" customFormat="1" ht="70.150000000000006" customHeight="1">
      <c r="B116" s="107" t="s">
        <v>222</v>
      </c>
      <c r="C116" s="107"/>
      <c r="D116" s="108" t="s">
        <v>223</v>
      </c>
      <c r="E116" s="109">
        <v>56.5</v>
      </c>
      <c r="F116" s="110" t="s">
        <v>44</v>
      </c>
      <c r="G116" s="111">
        <v>1</v>
      </c>
      <c r="H116" s="109">
        <v>56.5</v>
      </c>
      <c r="I116" s="110" t="s">
        <v>44</v>
      </c>
      <c r="J116" s="112"/>
      <c r="K116" s="113">
        <f>56.5*J116</f>
        <v>0</v>
      </c>
      <c r="L116" s="114"/>
    </row>
    <row r="117" spans="2:12" s="100" customFormat="1" ht="30" customHeight="1">
      <c r="B117" s="101"/>
      <c r="C117" s="102"/>
      <c r="D117" s="138" t="s">
        <v>224</v>
      </c>
      <c r="E117" s="138"/>
      <c r="F117" s="138"/>
      <c r="G117" s="138"/>
      <c r="H117" s="138"/>
      <c r="I117" s="138"/>
      <c r="J117" s="103"/>
      <c r="K117" s="104"/>
      <c r="L117" s="105"/>
    </row>
    <row r="118" spans="2:12" s="106" customFormat="1" ht="104.65" customHeight="1">
      <c r="B118" s="107" t="s">
        <v>225</v>
      </c>
      <c r="C118" s="107"/>
      <c r="D118" s="108" t="s">
        <v>226</v>
      </c>
      <c r="E118" s="109">
        <v>5.5</v>
      </c>
      <c r="F118" s="110" t="s">
        <v>44</v>
      </c>
      <c r="G118" s="111">
        <v>10</v>
      </c>
      <c r="H118" s="109">
        <v>55</v>
      </c>
      <c r="I118" s="110" t="s">
        <v>66</v>
      </c>
      <c r="J118" s="112"/>
      <c r="K118" s="113">
        <f>5.5*J118</f>
        <v>0</v>
      </c>
      <c r="L118" s="114" t="str">
        <f t="shared" ref="L118:L133" si="1">IF( MOD(J118,G118)&lt;&gt;0,"ВАШ ЗАКАЗ НЕ КРАТЕН УПАКОВКЕ!!!"," ")</f>
        <v xml:space="preserve"> </v>
      </c>
    </row>
    <row r="119" spans="2:12" s="106" customFormat="1" ht="37.9" customHeight="1">
      <c r="B119" s="107" t="s">
        <v>227</v>
      </c>
      <c r="C119" s="107"/>
      <c r="D119" s="108" t="s">
        <v>228</v>
      </c>
      <c r="E119" s="109">
        <v>5.5</v>
      </c>
      <c r="F119" s="110" t="s">
        <v>44</v>
      </c>
      <c r="G119" s="111">
        <v>10</v>
      </c>
      <c r="H119" s="109">
        <v>55</v>
      </c>
      <c r="I119" s="110" t="s">
        <v>66</v>
      </c>
      <c r="J119" s="112"/>
      <c r="K119" s="113">
        <f>5.5*J119</f>
        <v>0</v>
      </c>
      <c r="L119" s="114" t="str">
        <f t="shared" si="1"/>
        <v xml:space="preserve"> </v>
      </c>
    </row>
    <row r="120" spans="2:12" s="106" customFormat="1" ht="37.9" customHeight="1">
      <c r="B120" s="107" t="s">
        <v>229</v>
      </c>
      <c r="C120" s="107"/>
      <c r="D120" s="108" t="s">
        <v>230</v>
      </c>
      <c r="E120" s="109">
        <v>5.5</v>
      </c>
      <c r="F120" s="110" t="s">
        <v>44</v>
      </c>
      <c r="G120" s="111">
        <v>10</v>
      </c>
      <c r="H120" s="109">
        <v>55</v>
      </c>
      <c r="I120" s="110" t="s">
        <v>66</v>
      </c>
      <c r="J120" s="112"/>
      <c r="K120" s="113">
        <f>5.5*J120</f>
        <v>0</v>
      </c>
      <c r="L120" s="114" t="str">
        <f t="shared" si="1"/>
        <v xml:space="preserve"> </v>
      </c>
    </row>
    <row r="121" spans="2:12" s="106" customFormat="1" ht="37.9" customHeight="1">
      <c r="B121" s="107" t="s">
        <v>231</v>
      </c>
      <c r="C121" s="107"/>
      <c r="D121" s="108" t="s">
        <v>232</v>
      </c>
      <c r="E121" s="109">
        <v>5.5</v>
      </c>
      <c r="F121" s="110" t="s">
        <v>44</v>
      </c>
      <c r="G121" s="111">
        <v>10</v>
      </c>
      <c r="H121" s="109">
        <v>55</v>
      </c>
      <c r="I121" s="110" t="s">
        <v>66</v>
      </c>
      <c r="J121" s="112"/>
      <c r="K121" s="113">
        <f>5.5*J121</f>
        <v>0</v>
      </c>
      <c r="L121" s="114" t="str">
        <f t="shared" si="1"/>
        <v xml:space="preserve"> </v>
      </c>
    </row>
    <row r="122" spans="2:12" s="106" customFormat="1" ht="37.9" customHeight="1">
      <c r="B122" s="107" t="s">
        <v>233</v>
      </c>
      <c r="C122" s="107"/>
      <c r="D122" s="108" t="s">
        <v>234</v>
      </c>
      <c r="E122" s="109">
        <v>3.5</v>
      </c>
      <c r="F122" s="110" t="s">
        <v>44</v>
      </c>
      <c r="G122" s="111">
        <v>10</v>
      </c>
      <c r="H122" s="109">
        <v>35</v>
      </c>
      <c r="I122" s="110" t="s">
        <v>66</v>
      </c>
      <c r="J122" s="112"/>
      <c r="K122" s="113">
        <f>3.5*J122</f>
        <v>0</v>
      </c>
      <c r="L122" s="114" t="str">
        <f t="shared" si="1"/>
        <v xml:space="preserve"> </v>
      </c>
    </row>
    <row r="123" spans="2:12" s="106" customFormat="1" ht="37.9" customHeight="1">
      <c r="B123" s="107" t="s">
        <v>235</v>
      </c>
      <c r="C123" s="107"/>
      <c r="D123" s="108" t="s">
        <v>236</v>
      </c>
      <c r="E123" s="109">
        <v>3.3</v>
      </c>
      <c r="F123" s="110" t="s">
        <v>44</v>
      </c>
      <c r="G123" s="111">
        <v>50</v>
      </c>
      <c r="H123" s="109">
        <v>165</v>
      </c>
      <c r="I123" s="110" t="s">
        <v>66</v>
      </c>
      <c r="J123" s="112"/>
      <c r="K123" s="113">
        <f>3.3*J123</f>
        <v>0</v>
      </c>
      <c r="L123" s="114" t="str">
        <f t="shared" si="1"/>
        <v xml:space="preserve"> </v>
      </c>
    </row>
    <row r="124" spans="2:12" s="106" customFormat="1" ht="37.9" customHeight="1">
      <c r="B124" s="107" t="s">
        <v>237</v>
      </c>
      <c r="C124" s="107"/>
      <c r="D124" s="108" t="s">
        <v>238</v>
      </c>
      <c r="E124" s="109">
        <v>3.5</v>
      </c>
      <c r="F124" s="110" t="s">
        <v>44</v>
      </c>
      <c r="G124" s="111">
        <v>10</v>
      </c>
      <c r="H124" s="109">
        <v>35</v>
      </c>
      <c r="I124" s="110" t="s">
        <v>66</v>
      </c>
      <c r="J124" s="112"/>
      <c r="K124" s="113">
        <f>3.5*J124</f>
        <v>0</v>
      </c>
      <c r="L124" s="114" t="str">
        <f t="shared" si="1"/>
        <v xml:space="preserve"> </v>
      </c>
    </row>
    <row r="125" spans="2:12" s="106" customFormat="1" ht="37.9" customHeight="1">
      <c r="B125" s="107" t="s">
        <v>239</v>
      </c>
      <c r="C125" s="107"/>
      <c r="D125" s="108" t="s">
        <v>240</v>
      </c>
      <c r="E125" s="109">
        <v>3.3</v>
      </c>
      <c r="F125" s="110" t="s">
        <v>44</v>
      </c>
      <c r="G125" s="111">
        <v>50</v>
      </c>
      <c r="H125" s="109">
        <v>165</v>
      </c>
      <c r="I125" s="110" t="s">
        <v>66</v>
      </c>
      <c r="J125" s="112"/>
      <c r="K125" s="113">
        <f>3.3*J125</f>
        <v>0</v>
      </c>
      <c r="L125" s="114" t="str">
        <f t="shared" si="1"/>
        <v xml:space="preserve"> </v>
      </c>
    </row>
    <row r="126" spans="2:12" s="106" customFormat="1" ht="104.65" customHeight="1">
      <c r="B126" s="107" t="s">
        <v>241</v>
      </c>
      <c r="C126" s="107"/>
      <c r="D126" s="108" t="s">
        <v>242</v>
      </c>
      <c r="E126" s="109">
        <v>3.5</v>
      </c>
      <c r="F126" s="110" t="s">
        <v>44</v>
      </c>
      <c r="G126" s="111">
        <v>10</v>
      </c>
      <c r="H126" s="109">
        <v>35</v>
      </c>
      <c r="I126" s="110" t="s">
        <v>66</v>
      </c>
      <c r="J126" s="112"/>
      <c r="K126" s="113">
        <f>3.5*J126</f>
        <v>0</v>
      </c>
      <c r="L126" s="114" t="str">
        <f t="shared" si="1"/>
        <v xml:space="preserve"> </v>
      </c>
    </row>
    <row r="127" spans="2:12" s="106" customFormat="1" ht="37.9" customHeight="1">
      <c r="B127" s="107" t="s">
        <v>243</v>
      </c>
      <c r="C127" s="107"/>
      <c r="D127" s="108" t="s">
        <v>244</v>
      </c>
      <c r="E127" s="109">
        <v>3.3</v>
      </c>
      <c r="F127" s="110" t="s">
        <v>44</v>
      </c>
      <c r="G127" s="111">
        <v>50</v>
      </c>
      <c r="H127" s="109">
        <v>165</v>
      </c>
      <c r="I127" s="110" t="s">
        <v>66</v>
      </c>
      <c r="J127" s="112"/>
      <c r="K127" s="113">
        <f>3.3*J127</f>
        <v>0</v>
      </c>
      <c r="L127" s="114" t="str">
        <f t="shared" si="1"/>
        <v xml:space="preserve"> </v>
      </c>
    </row>
    <row r="128" spans="2:12" s="106" customFormat="1" ht="37.9" customHeight="1">
      <c r="B128" s="107" t="s">
        <v>245</v>
      </c>
      <c r="C128" s="107"/>
      <c r="D128" s="108" t="s">
        <v>246</v>
      </c>
      <c r="E128" s="109">
        <v>3.5</v>
      </c>
      <c r="F128" s="110" t="s">
        <v>44</v>
      </c>
      <c r="G128" s="111">
        <v>10</v>
      </c>
      <c r="H128" s="109">
        <v>35</v>
      </c>
      <c r="I128" s="110" t="s">
        <v>66</v>
      </c>
      <c r="J128" s="112"/>
      <c r="K128" s="113">
        <f>3.5*J128</f>
        <v>0</v>
      </c>
      <c r="L128" s="114" t="str">
        <f t="shared" si="1"/>
        <v xml:space="preserve"> </v>
      </c>
    </row>
    <row r="129" spans="2:12" s="106" customFormat="1" ht="37.9" customHeight="1">
      <c r="B129" s="107" t="s">
        <v>247</v>
      </c>
      <c r="C129" s="107"/>
      <c r="D129" s="108" t="s">
        <v>248</v>
      </c>
      <c r="E129" s="109">
        <v>3.3</v>
      </c>
      <c r="F129" s="110" t="s">
        <v>44</v>
      </c>
      <c r="G129" s="111">
        <v>50</v>
      </c>
      <c r="H129" s="109">
        <v>165</v>
      </c>
      <c r="I129" s="110" t="s">
        <v>66</v>
      </c>
      <c r="J129" s="112"/>
      <c r="K129" s="113">
        <f>3.3*J129</f>
        <v>0</v>
      </c>
      <c r="L129" s="114" t="str">
        <f t="shared" si="1"/>
        <v xml:space="preserve"> </v>
      </c>
    </row>
    <row r="130" spans="2:12" s="106" customFormat="1" ht="37.9" customHeight="1">
      <c r="B130" s="107" t="s">
        <v>249</v>
      </c>
      <c r="C130" s="107"/>
      <c r="D130" s="108" t="s">
        <v>250</v>
      </c>
      <c r="E130" s="109">
        <v>3.5</v>
      </c>
      <c r="F130" s="110" t="s">
        <v>44</v>
      </c>
      <c r="G130" s="111">
        <v>10</v>
      </c>
      <c r="H130" s="109">
        <v>35</v>
      </c>
      <c r="I130" s="110" t="s">
        <v>66</v>
      </c>
      <c r="J130" s="112"/>
      <c r="K130" s="113">
        <f>3.5*J130</f>
        <v>0</v>
      </c>
      <c r="L130" s="114" t="str">
        <f t="shared" si="1"/>
        <v xml:space="preserve"> </v>
      </c>
    </row>
    <row r="131" spans="2:12" s="106" customFormat="1" ht="37.9" customHeight="1">
      <c r="B131" s="107" t="s">
        <v>251</v>
      </c>
      <c r="C131" s="107"/>
      <c r="D131" s="108" t="s">
        <v>252</v>
      </c>
      <c r="E131" s="109">
        <v>3.3</v>
      </c>
      <c r="F131" s="110" t="s">
        <v>44</v>
      </c>
      <c r="G131" s="111">
        <v>50</v>
      </c>
      <c r="H131" s="109">
        <v>165</v>
      </c>
      <c r="I131" s="110" t="s">
        <v>66</v>
      </c>
      <c r="J131" s="112"/>
      <c r="K131" s="113">
        <f>3.3*J131</f>
        <v>0</v>
      </c>
      <c r="L131" s="114" t="str">
        <f t="shared" si="1"/>
        <v xml:space="preserve"> </v>
      </c>
    </row>
    <row r="132" spans="2:12" s="106" customFormat="1" ht="37.9" customHeight="1">
      <c r="B132" s="107" t="s">
        <v>253</v>
      </c>
      <c r="C132" s="107"/>
      <c r="D132" s="108" t="s">
        <v>254</v>
      </c>
      <c r="E132" s="109">
        <v>3.5</v>
      </c>
      <c r="F132" s="110" t="s">
        <v>44</v>
      </c>
      <c r="G132" s="111">
        <v>10</v>
      </c>
      <c r="H132" s="109">
        <v>35</v>
      </c>
      <c r="I132" s="110" t="s">
        <v>66</v>
      </c>
      <c r="J132" s="112"/>
      <c r="K132" s="113">
        <f>3.5*J132</f>
        <v>0</v>
      </c>
      <c r="L132" s="114" t="str">
        <f t="shared" si="1"/>
        <v xml:space="preserve"> </v>
      </c>
    </row>
    <row r="133" spans="2:12" s="106" customFormat="1" ht="37.9" customHeight="1">
      <c r="B133" s="107" t="s">
        <v>255</v>
      </c>
      <c r="C133" s="107"/>
      <c r="D133" s="108" t="s">
        <v>256</v>
      </c>
      <c r="E133" s="109">
        <v>3.3</v>
      </c>
      <c r="F133" s="110" t="s">
        <v>44</v>
      </c>
      <c r="G133" s="111">
        <v>50</v>
      </c>
      <c r="H133" s="109">
        <v>165</v>
      </c>
      <c r="I133" s="110" t="s">
        <v>66</v>
      </c>
      <c r="J133" s="112"/>
      <c r="K133" s="113">
        <f>3.3*J133</f>
        <v>0</v>
      </c>
      <c r="L133" s="114" t="str">
        <f t="shared" si="1"/>
        <v xml:space="preserve"> </v>
      </c>
    </row>
    <row r="134" spans="2:12" s="100" customFormat="1" ht="30" customHeight="1">
      <c r="B134" s="101"/>
      <c r="C134" s="102"/>
      <c r="D134" s="138" t="s">
        <v>257</v>
      </c>
      <c r="E134" s="138"/>
      <c r="F134" s="138"/>
      <c r="G134" s="138"/>
      <c r="H134" s="138"/>
      <c r="I134" s="138"/>
      <c r="J134" s="103"/>
      <c r="K134" s="104"/>
      <c r="L134" s="105"/>
    </row>
    <row r="135" spans="2:12" s="106" customFormat="1" ht="83.65" customHeight="1">
      <c r="B135" s="107" t="s">
        <v>258</v>
      </c>
      <c r="C135" s="107"/>
      <c r="D135" s="108" t="s">
        <v>259</v>
      </c>
      <c r="E135" s="109">
        <v>30.25</v>
      </c>
      <c r="F135" s="110" t="s">
        <v>66</v>
      </c>
      <c r="G135" s="111">
        <v>1</v>
      </c>
      <c r="H135" s="109">
        <v>30.25</v>
      </c>
      <c r="I135" s="110" t="s">
        <v>66</v>
      </c>
      <c r="J135" s="112"/>
      <c r="K135" s="113">
        <f>30.25*J135</f>
        <v>0</v>
      </c>
      <c r="L135" s="114"/>
    </row>
    <row r="136" spans="2:12" s="106" customFormat="1" ht="83.65" customHeight="1">
      <c r="B136" s="107" t="s">
        <v>260</v>
      </c>
      <c r="C136" s="107"/>
      <c r="D136" s="108" t="s">
        <v>261</v>
      </c>
      <c r="E136" s="109">
        <v>30.25</v>
      </c>
      <c r="F136" s="110" t="s">
        <v>66</v>
      </c>
      <c r="G136" s="111">
        <v>1</v>
      </c>
      <c r="H136" s="109">
        <v>30.25</v>
      </c>
      <c r="I136" s="110" t="s">
        <v>66</v>
      </c>
      <c r="J136" s="112"/>
      <c r="K136" s="113">
        <f>30.25*J136</f>
        <v>0</v>
      </c>
      <c r="L136" s="114"/>
    </row>
    <row r="137" spans="2:12" s="106" customFormat="1" ht="83.65" customHeight="1">
      <c r="B137" s="107" t="s">
        <v>262</v>
      </c>
      <c r="C137" s="107"/>
      <c r="D137" s="108" t="s">
        <v>263</v>
      </c>
      <c r="E137" s="109">
        <v>30.25</v>
      </c>
      <c r="F137" s="110" t="s">
        <v>66</v>
      </c>
      <c r="G137" s="111">
        <v>1</v>
      </c>
      <c r="H137" s="109">
        <v>30.25</v>
      </c>
      <c r="I137" s="110" t="s">
        <v>66</v>
      </c>
      <c r="J137" s="112"/>
      <c r="K137" s="113">
        <f>30.25*J137</f>
        <v>0</v>
      </c>
      <c r="L137" s="114"/>
    </row>
    <row r="138" spans="2:12" s="106" customFormat="1" ht="83.65" customHeight="1">
      <c r="B138" s="107" t="s">
        <v>264</v>
      </c>
      <c r="C138" s="107"/>
      <c r="D138" s="108" t="s">
        <v>265</v>
      </c>
      <c r="E138" s="109">
        <v>30.25</v>
      </c>
      <c r="F138" s="110" t="s">
        <v>66</v>
      </c>
      <c r="G138" s="111">
        <v>1</v>
      </c>
      <c r="H138" s="109">
        <v>30.25</v>
      </c>
      <c r="I138" s="110" t="s">
        <v>66</v>
      </c>
      <c r="J138" s="112"/>
      <c r="K138" s="113">
        <f>30.25*J138</f>
        <v>0</v>
      </c>
      <c r="L138" s="114"/>
    </row>
    <row r="139" spans="2:12" s="106" customFormat="1" ht="83.65" customHeight="1">
      <c r="B139" s="107" t="s">
        <v>266</v>
      </c>
      <c r="C139" s="107"/>
      <c r="D139" s="108" t="s">
        <v>267</v>
      </c>
      <c r="E139" s="109">
        <v>30.25</v>
      </c>
      <c r="F139" s="110" t="s">
        <v>66</v>
      </c>
      <c r="G139" s="111">
        <v>1</v>
      </c>
      <c r="H139" s="109">
        <v>30.25</v>
      </c>
      <c r="I139" s="110" t="s">
        <v>66</v>
      </c>
      <c r="J139" s="112"/>
      <c r="K139" s="113">
        <f>30.25*J139</f>
        <v>0</v>
      </c>
      <c r="L139" s="114"/>
    </row>
    <row r="140" spans="2:12" s="100" customFormat="1" ht="30" customHeight="1">
      <c r="B140" s="101"/>
      <c r="C140" s="102"/>
      <c r="D140" s="138" t="s">
        <v>268</v>
      </c>
      <c r="E140" s="138"/>
      <c r="F140" s="138"/>
      <c r="G140" s="138"/>
      <c r="H140" s="138"/>
      <c r="I140" s="138"/>
      <c r="J140" s="103"/>
      <c r="K140" s="104"/>
      <c r="L140" s="105"/>
    </row>
    <row r="141" spans="2:12" s="106" customFormat="1" ht="37.9" customHeight="1">
      <c r="B141" s="107" t="s">
        <v>269</v>
      </c>
      <c r="C141" s="107"/>
      <c r="D141" s="108" t="s">
        <v>270</v>
      </c>
      <c r="E141" s="109">
        <v>28.75</v>
      </c>
      <c r="F141" s="110" t="s">
        <v>44</v>
      </c>
      <c r="G141" s="111">
        <v>1</v>
      </c>
      <c r="H141" s="109">
        <v>28.75</v>
      </c>
      <c r="I141" s="110" t="s">
        <v>44</v>
      </c>
      <c r="J141" s="112"/>
      <c r="K141" s="113">
        <f t="shared" ref="K141:K151" si="2">28.75*J141</f>
        <v>0</v>
      </c>
      <c r="L141" s="114"/>
    </row>
    <row r="142" spans="2:12" s="106" customFormat="1" ht="37.9" customHeight="1">
      <c r="B142" s="107" t="s">
        <v>271</v>
      </c>
      <c r="C142" s="107"/>
      <c r="D142" s="108" t="s">
        <v>272</v>
      </c>
      <c r="E142" s="109">
        <v>28.75</v>
      </c>
      <c r="F142" s="110" t="s">
        <v>44</v>
      </c>
      <c r="G142" s="111">
        <v>1</v>
      </c>
      <c r="H142" s="109">
        <v>28.75</v>
      </c>
      <c r="I142" s="110" t="s">
        <v>44</v>
      </c>
      <c r="J142" s="112"/>
      <c r="K142" s="113">
        <f t="shared" si="2"/>
        <v>0</v>
      </c>
      <c r="L142" s="114"/>
    </row>
    <row r="143" spans="2:12" s="106" customFormat="1" ht="37.9" customHeight="1">
      <c r="B143" s="107" t="s">
        <v>273</v>
      </c>
      <c r="C143" s="107"/>
      <c r="D143" s="108" t="s">
        <v>274</v>
      </c>
      <c r="E143" s="109">
        <v>28.75</v>
      </c>
      <c r="F143" s="110" t="s">
        <v>44</v>
      </c>
      <c r="G143" s="111">
        <v>1</v>
      </c>
      <c r="H143" s="109">
        <v>28.75</v>
      </c>
      <c r="I143" s="110" t="s">
        <v>44</v>
      </c>
      <c r="J143" s="112"/>
      <c r="K143" s="113">
        <f t="shared" si="2"/>
        <v>0</v>
      </c>
      <c r="L143" s="114"/>
    </row>
    <row r="144" spans="2:12" s="106" customFormat="1" ht="37.9" customHeight="1">
      <c r="B144" s="107" t="s">
        <v>275</v>
      </c>
      <c r="C144" s="107"/>
      <c r="D144" s="108" t="s">
        <v>276</v>
      </c>
      <c r="E144" s="109">
        <v>28.75</v>
      </c>
      <c r="F144" s="110" t="s">
        <v>44</v>
      </c>
      <c r="G144" s="111">
        <v>1</v>
      </c>
      <c r="H144" s="109">
        <v>28.75</v>
      </c>
      <c r="I144" s="110" t="s">
        <v>44</v>
      </c>
      <c r="J144" s="112"/>
      <c r="K144" s="113">
        <f t="shared" si="2"/>
        <v>0</v>
      </c>
      <c r="L144" s="114"/>
    </row>
    <row r="145" spans="2:12" s="106" customFormat="1" ht="37.9" customHeight="1">
      <c r="B145" s="107" t="s">
        <v>277</v>
      </c>
      <c r="C145" s="107"/>
      <c r="D145" s="108" t="s">
        <v>278</v>
      </c>
      <c r="E145" s="109">
        <v>28.75</v>
      </c>
      <c r="F145" s="110" t="s">
        <v>44</v>
      </c>
      <c r="G145" s="111">
        <v>1</v>
      </c>
      <c r="H145" s="109">
        <v>28.75</v>
      </c>
      <c r="I145" s="110" t="s">
        <v>44</v>
      </c>
      <c r="J145" s="112"/>
      <c r="K145" s="113">
        <f t="shared" si="2"/>
        <v>0</v>
      </c>
      <c r="L145" s="114"/>
    </row>
    <row r="146" spans="2:12" s="106" customFormat="1" ht="37.9" customHeight="1">
      <c r="B146" s="107" t="s">
        <v>279</v>
      </c>
      <c r="C146" s="107"/>
      <c r="D146" s="108" t="s">
        <v>280</v>
      </c>
      <c r="E146" s="109">
        <v>28.75</v>
      </c>
      <c r="F146" s="110" t="s">
        <v>44</v>
      </c>
      <c r="G146" s="111">
        <v>1</v>
      </c>
      <c r="H146" s="109">
        <v>28.75</v>
      </c>
      <c r="I146" s="110" t="s">
        <v>44</v>
      </c>
      <c r="J146" s="112"/>
      <c r="K146" s="113">
        <f t="shared" si="2"/>
        <v>0</v>
      </c>
      <c r="L146" s="114"/>
    </row>
    <row r="147" spans="2:12" s="106" customFormat="1" ht="37.9" customHeight="1">
      <c r="B147" s="107" t="s">
        <v>281</v>
      </c>
      <c r="C147" s="107"/>
      <c r="D147" s="108" t="s">
        <v>282</v>
      </c>
      <c r="E147" s="109">
        <v>28.75</v>
      </c>
      <c r="F147" s="110" t="s">
        <v>44</v>
      </c>
      <c r="G147" s="111">
        <v>1</v>
      </c>
      <c r="H147" s="109">
        <v>28.75</v>
      </c>
      <c r="I147" s="110" t="s">
        <v>44</v>
      </c>
      <c r="J147" s="112"/>
      <c r="K147" s="113">
        <f t="shared" si="2"/>
        <v>0</v>
      </c>
      <c r="L147" s="114"/>
    </row>
    <row r="148" spans="2:12" s="106" customFormat="1" ht="37.9" customHeight="1">
      <c r="B148" s="107" t="s">
        <v>283</v>
      </c>
      <c r="C148" s="107"/>
      <c r="D148" s="108" t="s">
        <v>284</v>
      </c>
      <c r="E148" s="109">
        <v>28.75</v>
      </c>
      <c r="F148" s="110" t="s">
        <v>44</v>
      </c>
      <c r="G148" s="111">
        <v>1</v>
      </c>
      <c r="H148" s="109">
        <v>28.75</v>
      </c>
      <c r="I148" s="110" t="s">
        <v>44</v>
      </c>
      <c r="J148" s="112"/>
      <c r="K148" s="113">
        <f t="shared" si="2"/>
        <v>0</v>
      </c>
      <c r="L148" s="114"/>
    </row>
    <row r="149" spans="2:12" s="106" customFormat="1" ht="37.9" customHeight="1">
      <c r="B149" s="107" t="s">
        <v>285</v>
      </c>
      <c r="C149" s="107"/>
      <c r="D149" s="108" t="s">
        <v>286</v>
      </c>
      <c r="E149" s="109">
        <v>28.75</v>
      </c>
      <c r="F149" s="110" t="s">
        <v>44</v>
      </c>
      <c r="G149" s="111">
        <v>1</v>
      </c>
      <c r="H149" s="109">
        <v>28.75</v>
      </c>
      <c r="I149" s="110" t="s">
        <v>44</v>
      </c>
      <c r="J149" s="112"/>
      <c r="K149" s="113">
        <f t="shared" si="2"/>
        <v>0</v>
      </c>
      <c r="L149" s="114"/>
    </row>
    <row r="150" spans="2:12" s="106" customFormat="1" ht="87.2" customHeight="1">
      <c r="B150" s="107" t="s">
        <v>287</v>
      </c>
      <c r="C150" s="107"/>
      <c r="D150" s="108" t="s">
        <v>288</v>
      </c>
      <c r="E150" s="109">
        <v>28.75</v>
      </c>
      <c r="F150" s="110" t="s">
        <v>44</v>
      </c>
      <c r="G150" s="111">
        <v>1</v>
      </c>
      <c r="H150" s="109">
        <v>28.75</v>
      </c>
      <c r="I150" s="110" t="s">
        <v>44</v>
      </c>
      <c r="J150" s="112"/>
      <c r="K150" s="113">
        <f t="shared" si="2"/>
        <v>0</v>
      </c>
      <c r="L150" s="114"/>
    </row>
    <row r="151" spans="2:12" s="106" customFormat="1" ht="37.9" customHeight="1">
      <c r="B151" s="107" t="s">
        <v>289</v>
      </c>
      <c r="C151" s="107"/>
      <c r="D151" s="108" t="s">
        <v>290</v>
      </c>
      <c r="E151" s="109">
        <v>28.75</v>
      </c>
      <c r="F151" s="110" t="s">
        <v>44</v>
      </c>
      <c r="G151" s="111">
        <v>1</v>
      </c>
      <c r="H151" s="109">
        <v>28.75</v>
      </c>
      <c r="I151" s="110" t="s">
        <v>44</v>
      </c>
      <c r="J151" s="112"/>
      <c r="K151" s="113">
        <f t="shared" si="2"/>
        <v>0</v>
      </c>
      <c r="L151" s="114"/>
    </row>
    <row r="152" spans="2:12" s="106" customFormat="1" ht="57.75" customHeight="1">
      <c r="B152" s="107" t="s">
        <v>291</v>
      </c>
      <c r="C152" s="107"/>
      <c r="D152" s="108" t="s">
        <v>292</v>
      </c>
      <c r="E152" s="109">
        <v>100</v>
      </c>
      <c r="F152" s="110" t="s">
        <v>44</v>
      </c>
      <c r="G152" s="111">
        <v>1</v>
      </c>
      <c r="H152" s="109">
        <v>100</v>
      </c>
      <c r="I152" s="110" t="s">
        <v>44</v>
      </c>
      <c r="J152" s="112"/>
      <c r="K152" s="113">
        <f>100*J152</f>
        <v>0</v>
      </c>
      <c r="L152" s="114"/>
    </row>
    <row r="153" spans="2:12" s="106" customFormat="1" ht="57.75" customHeight="1">
      <c r="B153" s="107" t="s">
        <v>293</v>
      </c>
      <c r="C153" s="107"/>
      <c r="D153" s="108" t="s">
        <v>294</v>
      </c>
      <c r="E153" s="109">
        <v>100</v>
      </c>
      <c r="F153" s="110" t="s">
        <v>44</v>
      </c>
      <c r="G153" s="111">
        <v>1</v>
      </c>
      <c r="H153" s="109">
        <v>100</v>
      </c>
      <c r="I153" s="110" t="s">
        <v>44</v>
      </c>
      <c r="J153" s="112"/>
      <c r="K153" s="113">
        <f>100*J153</f>
        <v>0</v>
      </c>
      <c r="L153" s="114"/>
    </row>
  </sheetData>
  <sheetProtection password="DA2E" sheet="1" scenarios="1" formatCells="0" formatColumns="0" formatRows="0" autoFilter="0"/>
  <autoFilter ref="J20:K153">
    <filterColumn colId="1" hiddenButton="1"/>
  </autoFilter>
  <mergeCells count="21">
    <mergeCell ref="C6:D6"/>
    <mergeCell ref="C12:D12"/>
    <mergeCell ref="C14:D14"/>
    <mergeCell ref="H14:K14"/>
    <mergeCell ref="D40:I40"/>
    <mergeCell ref="D48:I48"/>
    <mergeCell ref="D52:I52"/>
    <mergeCell ref="D56:I56"/>
    <mergeCell ref="C16:D16"/>
    <mergeCell ref="D21:I21"/>
    <mergeCell ref="D31:I31"/>
    <mergeCell ref="D39:I39"/>
    <mergeCell ref="D140:I140"/>
    <mergeCell ref="D110:I110"/>
    <mergeCell ref="D113:I113"/>
    <mergeCell ref="D117:I117"/>
    <mergeCell ref="D134:I134"/>
    <mergeCell ref="D95:I95"/>
    <mergeCell ref="D96:I96"/>
    <mergeCell ref="D101:I101"/>
    <mergeCell ref="D109:I109"/>
  </mergeCells>
  <phoneticPr fontId="0" type="noConversion"/>
  <printOptions horizontalCentered="1"/>
  <pageMargins left="0.39370078740157477" right="0.39370078740157477" top="0.39370078740157477" bottom="0.59055118110236215" header="0.19685039370078738" footer="0.19685039370078738"/>
  <pageSetup paperSize="9" fitToHeight="1000" orientation="portrait" verticalDpi="0" r:id="rId1"/>
  <headerFooter alignWithMargins="0">
    <oddHeader xml:space="preserve">&amp;R1/9/2024  1:30:55 AM&amp;L&amp;F&amp;Cпрайс-лист компании "Тривол" </oddHeader>
    <oddFooter>&amp;Cpage &amp;P (&amp;N)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19</vt:i4>
      </vt:variant>
    </vt:vector>
  </HeadingPairs>
  <TitlesOfParts>
    <vt:vector size="23" baseType="lpstr">
      <vt:lpstr>ЗАКАЗЧИК</vt:lpstr>
      <vt:lpstr>скидки</vt:lpstr>
      <vt:lpstr>инструкция</vt:lpstr>
      <vt:lpstr>Тривол</vt:lpstr>
      <vt:lpstr>ЗАКАЗЧИК!_xlnm__FilterDatabase</vt:lpstr>
      <vt:lpstr>инструкция!_xlnm__FilterDatabase</vt:lpstr>
      <vt:lpstr>скидки!_xlnm__FilterDatabase</vt:lpstr>
      <vt:lpstr>ЗАКАЗЧИК!_xlnm_Criteria</vt:lpstr>
      <vt:lpstr>инструкция!_xlnm_Criteria</vt:lpstr>
      <vt:lpstr>скидки!_xlnm_Criteria</vt:lpstr>
      <vt:lpstr>ЗАКАЗЧИК!_xlnm_Print_Area</vt:lpstr>
      <vt:lpstr>инструкция!_xlnm_Print_Area</vt:lpstr>
      <vt:lpstr>скидки!_xlnm_Print_Area</vt:lpstr>
      <vt:lpstr>ЗАКАЗЧИК!Excel_BuiltIn_Print_Area</vt:lpstr>
      <vt:lpstr>инструкция!Excel_BuiltIn_Print_Area</vt:lpstr>
      <vt:lpstr>скидки!Excel_BuiltIn_Print_Area</vt:lpstr>
      <vt:lpstr>ЗАКАЗЧИК!Критерии</vt:lpstr>
      <vt:lpstr>инструкция!Критерии</vt:lpstr>
      <vt:lpstr>скидки!Критерии</vt:lpstr>
      <vt:lpstr>ЗАКАЗЧИК!Область_печати</vt:lpstr>
      <vt:lpstr>инструкция!Область_печати</vt:lpstr>
      <vt:lpstr>скидки!Область_печати</vt:lpstr>
      <vt:lpstr>Тривол!Область_печати</vt:lpstr>
    </vt:vector>
  </TitlesOfParts>
  <Company>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2024-01-08T22:30:48Z</dcterms:created>
  <dcterms:modified xsi:type="dcterms:W3CDTF">2024-01-08T23:17:55Z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10.1 from 09.01.2024</vt:lpwstr>
  </property>
  <property fmtid="{D5CDD505-2E9C-101B-9397-08002B2CF9AE}" pid="3" name="Time">
    <vt:lpwstr>1:30:55  09.01.2024</vt:lpwstr>
  </property>
  <property fmtid="{D5CDD505-2E9C-101B-9397-08002B2CF9AE}" pid="4" name="Source">
    <vt:lpwstr>Office</vt:lpwstr>
  </property>
</Properties>
</file>